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3795" tabRatio="676" activeTab="3"/>
  </bookViews>
  <sheets>
    <sheet name="Inizia qui" sheetId="1" r:id="rId1"/>
    <sheet name="Traduzione" sheetId="2" r:id="rId2"/>
    <sheet name="Fattori CO2" sheetId="3" r:id="rId3"/>
    <sheet name="Strategia generale" sheetId="4" r:id="rId4"/>
    <sheet name="Inventario emissioni base" sheetId="5" r:id="rId5"/>
    <sheet name="Piano inventario emissioni 2020" sheetId="6" r:id="rId6"/>
    <sheet name="ISEAP" sheetId="7" r:id="rId7"/>
  </sheets>
  <definedNames/>
  <calcPr fullCalcOnLoad="1"/>
</workbook>
</file>

<file path=xl/comments1.xml><?xml version="1.0" encoding="utf-8"?>
<comments xmlns="http://schemas.openxmlformats.org/spreadsheetml/2006/main">
  <authors>
    <author>Autor</author>
  </authors>
  <commentList>
    <comment ref="B4" authorId="0">
      <text>
        <r>
          <rPr>
            <sz val="9"/>
            <rFont val="Tahoma"/>
            <family val="2"/>
          </rPr>
          <t>Inserire il codice della lingua per la tabella traduzioni</t>
        </r>
      </text>
    </comment>
  </commentList>
</comments>
</file>

<file path=xl/comments3.xml><?xml version="1.0" encoding="utf-8"?>
<comments xmlns="http://schemas.openxmlformats.org/spreadsheetml/2006/main">
  <authors>
    <author>Autor</author>
  </authors>
  <commentList>
    <comment ref="T9" authorId="0">
      <text>
        <r>
          <rPr>
            <b/>
            <sz val="9"/>
            <rFont val="Tahoma"/>
            <family val="2"/>
          </rPr>
          <t xml:space="preserve">Autor: </t>
        </r>
        <r>
          <rPr>
            <sz val="11"/>
            <rFont val="Tahoma"/>
            <family val="2"/>
          </rPr>
          <t>Emission factor should be the average emission factor in the destination (negative), since this corresponds to the CO2 avoided in the destination.</t>
        </r>
        <r>
          <rPr>
            <sz val="9"/>
            <rFont val="Tahoma"/>
            <family val="2"/>
          </rPr>
          <t xml:space="preserve">
</t>
        </r>
      </text>
    </comment>
    <comment ref="S9" authorId="0">
      <text>
        <r>
          <rPr>
            <b/>
            <sz val="9"/>
            <rFont val="Tahoma"/>
            <family val="2"/>
          </rPr>
          <t>Autor:</t>
        </r>
        <r>
          <rPr>
            <sz val="9"/>
            <rFont val="Tahoma"/>
            <family val="2"/>
          </rPr>
          <t xml:space="preserve">
</t>
        </r>
        <r>
          <rPr>
            <sz val="11"/>
            <rFont val="Tahoma"/>
            <family val="2"/>
          </rPr>
          <t>Emission factor should be the average emission factor in the origin.</t>
        </r>
      </text>
    </comment>
  </commentList>
</comments>
</file>

<file path=xl/sharedStrings.xml><?xml version="1.0" encoding="utf-8"?>
<sst xmlns="http://schemas.openxmlformats.org/spreadsheetml/2006/main" count="1557" uniqueCount="1305">
  <si>
    <t xml:space="preserve">La capacità del sistema in essere e previsto dalla Regione Sardegna per l’attuazione delle misure del piano e per la implementazione delle politiche regionali in materia di energie sostenibili fa capo a diversi livelli istituzionali ed organizzativi. Il livello di indirizzo e di decisione,proprio dell’ente Regione;  il livello di coordinamento che fa capo alla cabina di regia ed al gruppo di lavoro tecnico, costituiti dagli Assessori e dai responsabili dei Servizi di settore; il livello di supporto  agli enti locali, alle imprese ed ai cittadini che fa capo alla tecnostruttura di supporto per la implementazione delle misure in materia di energie sostenibili. Le esperienze maturate nel settore sono sufficientemente adeguate a sostenere l’impegno della implementazione del I-PAES,  allo stato attuale oltre che sul  supporto delle Agenzie Regionali, quali Sardegna Ricerche ( Parco Tecnologico ) e ARPAS ( Agenzia Regionale per l’Ambiente ), la Sardegna può contare sulle quatto Agenzie per l’Energia, nate con i programmi comunitari che operano sul territorio regionale. 
Ai fini della implementazione del piano la Regione Sardegna riserva per se le funzioni di indirizzo, coordinamento e supporto, nonché quelle di aggiornamento e formazione del personale. Per quanto riguarda le attività di progettazione, installazione, realizzazione delle azioni e gestione delle opere, essa agirà, attraverso la tecnostruttura di supporto,  che deve avere una struttura competente e snella, per favorire e supportare lo sviluppo delle piccole e medie imprese e la diffusione delle ESCO ( Energy Service Company ) sul territorio regionale.
</t>
  </si>
  <si>
    <t xml:space="preserve">Il monitoraggio del Piano di Azione delle Energie Sostenibili è una parte delle attività prevista dall’Osservatorio Regionale per l’Energia, altro strumento della tecnostruttura operativa di supporto, ed ha come obiettivo la verifica costante dello stato di avanzamento degli interventi previsti nel programma delle azioni. Periodicamente i risultati delle attività di monitoraggio saranno portate a conoscenza del Governo regionale ed ogni due anni, come previsto, all’attenzione della stessa Commissione Europea. Esso è uno strumento essenziale per controllare l’attuazione del Piano e fornire elementi indispensabili per le eventuali modifiche alla pianificazione ed ai singoli obiettivi.
 Il monitoraggio è particolarmente importante anche per le positive ricadute economiche per l’intero sistema regionale: esso consente di accedere, soprattutto per la parte che riguarda le azioni e gli interventi degli enti locali, alle quote di risparmio, di efficienza e di energia rinnovabile, identificarne il valore e metterlo a frutto sul mercato a beneficio dell’ente Regione e degli enti locali del territorio regionale. Dunque il monitoraggio del piano è anche uno strumento di valenza economica, oltre che di garanzia per lo sviluppo di un programma di trasformazione e di innovazione nel settore dell’energia per tutto il sistema isolano. 
Verranno definiti metodi e procedure per la raccolta di tutti i dati, provenienti dalle diverse azioni e fonti, occorrenti per il calcolo dei parametri di monitoraggio e la stima della loro evoluzione futura.
</t>
  </si>
  <si>
    <t xml:space="preserve">L’attuazione delle misure contenute nel piano sarà costante e graduale negli anni. Una parte delle azioni sarà finanziata attraverso la partecipazione a programmi nazionali ed europei e parte saranno supportate  dalla Regione Sardegna attraverso forme di incentivazione per tecnologia e per settore. La maggior parte delle azioni sarà realizzata attraverso le modalità finanziarie  contenute nei diversi strumenti e programmi finanziari oggi disponibili per progetti volti al risparmio, all’efficienza energetica ed allo sviluppo delle energie rinnovabili.
Fra i programmi europei e nazionali ve ne sono alcuni che sostengono in modo particolare le autorità locali e regionali per effettuare investimenti su ampia scala nel settore dell’energia, come ad esempio il programma ELENA ( European Local Enegy Assistance ), particolarmente indirizzato alle autorità impegnate nei programmi  volti al raggiungimento degli obiettivi 20 – 20 -20  entro il 2020. Il piano farà inoltre riferimento ad altri  programmi e strumenti che sostengono finanziariamente sia i soggetti pubblici sia quelli privati:
Programmi Europei: 
- ELENA   - BEI Banca Europea degli Investimenti &gt; € 50 ML
- ELENA   - Kfw Bankengruppe &lt; € 50 ML
- ELENA   -  CEB
- IEE          - Intelligent Energy Europe
- JESSICA-Smart City
- FESR      - Fondo Europeo di Sviluppo Regionale
- FSE        - Fondo Sociale europeo 
- FC          - Fondo di Coesione    
- INTERREG IVA e IVB
- RICERCA: 7° Programma Quadro
Altri Programmi:   - EEE-F   - European Energy Efficiency Fund ( Deutsche Bank AG )
- C.DD.PP.      – Cassa Depositi e Prestiti : Fondo Kyoto                             
Strumenti finanziari  - Finanziamento Tramite Terzi
 - Energy Service Companies
 - Parternariato Pubblico Privato
 - Leasing 
 - Credito – Fondi Propri
Programmi Nazionali
Incentivi Nazionali    - Conto Energia – Certificati Verdi – Certificati Bianchi 
Tariffe incentivanti  
Programmi e Bandi Regionali
La lista dai canali finanziari non è esaustiva ma, tenuto conto della complessità delle fasi di attuazione del piano, che includono la individuazione dei canali finanziari appropriati nei tempi necessari ed il supporto ai diversi soggetti pubblici e privati, è necessario applicare specifiche competenze. Un fondamentale contributo dovrà venire dalla  tecnostruttura di supporto ( agenzia regionale energia ), come strumento del piano,  in grado di operare ai diversi livelli, locali, nazionali e comunitari. 
</t>
  </si>
  <si>
    <t>Estruturas de coordenação e organização criadas/designadas</t>
  </si>
  <si>
    <t>Meios humanos alocados</t>
  </si>
  <si>
    <t>Envolvimento de partes interessadas e cidadãos</t>
  </si>
  <si>
    <t>Orçamento global estimado</t>
  </si>
  <si>
    <t>Fontes de financiamento previstas para os investimentos do plano de acção</t>
  </si>
  <si>
    <t>Medidas previstas de monitorização e acompanhamento</t>
  </si>
  <si>
    <t>Ano do inventário</t>
  </si>
  <si>
    <t>Unidade das emissões</t>
  </si>
  <si>
    <t>INVENTÁRIO DE EMISSÕES NO ANO BASE</t>
  </si>
  <si>
    <t>LCA</t>
  </si>
  <si>
    <t>IPCC</t>
  </si>
  <si>
    <t>-</t>
  </si>
  <si>
    <t>CO2 emissioonid ETS installatsioonidest, mida arvestatakse teisese energia tootmisel</t>
  </si>
  <si>
    <t>CO2-emissioner fra kvotebelagte anlæg, der indgår i beregningerne for sekundære energiproduktion</t>
  </si>
  <si>
    <t>CO2 emissioner från ETS installationer inkluderade i beräkningarna för sekundär energi produktion</t>
  </si>
  <si>
    <t>Εκπομπές CO2 από εγκαταστάσεις ETS που συμπεριλαμβάνονται στους υπολογισμούς για τη δευτερογενή παραγωγή ενέργειας</t>
  </si>
  <si>
    <t>Emissões de CO2 de instalações CELE incluídas no cálculo para a produção de energia secundária</t>
  </si>
  <si>
    <t>CO2 emissions from ETS installations included in the calculations for secondary energy production</t>
  </si>
  <si>
    <t>CO2 emissioonid ETS installatsioonidest, mida arvestatakse lõpliku energiatarbe arvutamisel</t>
  </si>
  <si>
    <t>CO2-emissioner fra kvotebelagte anlæg, der indgår i beregningerne for den endelige anvendelse af energi</t>
  </si>
  <si>
    <t>CO2 emissioner från ETS installationer inkluderade i beräkningarna för slutanvändning av energi</t>
  </si>
  <si>
    <t>Εκπομπές CO2 από εγκαταστάσεις ETS που συμπεριλαμβάνονται στους υπολογισμούς για την τελική χρήση της ενέργειας</t>
  </si>
  <si>
    <t>Emissões de CO2 de instalações CELE incluídas no cálculo para a energia final</t>
  </si>
  <si>
    <t>CO2 emissions from ETS installations included in the calculations for final use of energy</t>
  </si>
  <si>
    <t>CO2 emissiooni tegurid</t>
  </si>
  <si>
    <t>CO2-emissionsfaktorer</t>
  </si>
  <si>
    <t>CO2 EMISSIONSFAKTORER</t>
  </si>
  <si>
    <t>ΣΥΝΤΕΛΕΣΤΕΣ ΕΚΠΟΜΠΩΝ CO2</t>
  </si>
  <si>
    <t>FACTORES DE EMISSÃO DE CO2</t>
  </si>
  <si>
    <t>CO2 EMISSION FACTORS</t>
  </si>
  <si>
    <t>CO2 emissioonid lõpptarbimisest</t>
  </si>
  <si>
    <t>CO2-EMISSIONER FRA SLUT FORBRUG</t>
  </si>
  <si>
    <t>CO2 EMISSIONER FRÅN SLUTLIGT ANVÄNDANDE</t>
  </si>
  <si>
    <t>ΕΚΠΟΜΠΕΣ CO2 ΑΠΟ ΤΕΛΙΚΗ ΧΡΗΣΗ</t>
  </si>
  <si>
    <t>EMISSÕES DE CO2 DA UTILIZAÇÃO FINAL</t>
  </si>
  <si>
    <t>CO2 EMISSIONS FROM FINAL USE</t>
  </si>
  <si>
    <t>CO2 emissioonid tootmisest</t>
  </si>
  <si>
    <t>CO2-emissioner fra produktion</t>
  </si>
  <si>
    <t>CO2 EMISSIONER FRÅN PRODUKTION</t>
  </si>
  <si>
    <t>ΕΚΠΟΜΠΕΣ CO2 ΑΠΟ ΠΑΡΑΓΩΓΗ</t>
  </si>
  <si>
    <t>EMISSÕES DE CO2 DA PRODUÇÃO</t>
  </si>
  <si>
    <t>CO2 EMISSIONS FROM PRODUCTION</t>
  </si>
  <si>
    <t>CO2 emissioonid</t>
  </si>
  <si>
    <t>CO2-EMISSIONER</t>
  </si>
  <si>
    <t>CO2 emissioner</t>
  </si>
  <si>
    <t>ΕΚΠΟΜΠΕΣ CO2</t>
  </si>
  <si>
    <t>EMISSÕES DE CO2</t>
  </si>
  <si>
    <t>CO2 EMISSIONS</t>
  </si>
  <si>
    <t>Eksporditud elekter (kaabel)</t>
  </si>
  <si>
    <t>Eksporteret elektricitet (kabel)</t>
  </si>
  <si>
    <t>Exporterad el (kabel)</t>
  </si>
  <si>
    <t>Εξαγώμενη ηλεκτρικής ενέργειας</t>
  </si>
  <si>
    <t>Electricidade exportada (cabo)</t>
  </si>
  <si>
    <t>Exported electricity (cable)</t>
  </si>
  <si>
    <t>Imporditud elekter (kaabel)</t>
  </si>
  <si>
    <t>Importeret elektricitet (kabel)</t>
  </si>
  <si>
    <t>Importerad el (kabel)</t>
  </si>
  <si>
    <t>Εισαγώμενη ηλεκτρικής ενέργειας</t>
  </si>
  <si>
    <t>Electricidade importada (cabo)</t>
  </si>
  <si>
    <t>Imported electricity (cable)</t>
  </si>
  <si>
    <t>PRIMAARENERGIA TARVE</t>
  </si>
  <si>
    <t>Primær energiefterspørgsel</t>
  </si>
  <si>
    <t>PRIMÄRT ENERGIBEHOV</t>
  </si>
  <si>
    <t>ΖΗΤΗΣΗ ΠΡΩΤΟΓΕΝΟΥΣ ΕΝΕΡΓΕΙΑΣ</t>
  </si>
  <si>
    <t>PROCURA DE ENERGIA PRIMÁRIA</t>
  </si>
  <si>
    <t>PRIMARY ENERGY DEMAND</t>
  </si>
  <si>
    <t>PRIMAARSED ENERGIA ALLIKAD</t>
  </si>
  <si>
    <t>Primær energikilde</t>
  </si>
  <si>
    <t>PRIMÄR ENERGIKÄLLA</t>
  </si>
  <si>
    <t>ΠΗΓΗ ΠΡΩΤΟΓΕΝΟΥΣ ΕΝΕΡΓΕΙΑΣ</t>
  </si>
  <si>
    <t>FONTE DE ENERGIA PRIMÁRIA</t>
  </si>
  <si>
    <t>PRIMARY ENERGY SOURCE</t>
  </si>
  <si>
    <t>Lõplik energiatarve</t>
  </si>
  <si>
    <t>Endelige energiefterspørgsel</t>
  </si>
  <si>
    <t>Slutligt energibehov</t>
  </si>
  <si>
    <t>Τελική ζήτηση ενέργειας</t>
  </si>
  <si>
    <t>Procura de energia final</t>
  </si>
  <si>
    <t>Final energy demand</t>
  </si>
  <si>
    <t>Soojus jahutuseks</t>
  </si>
  <si>
    <t>Varme konverteret til kulde</t>
  </si>
  <si>
    <t>Värmekonvertering till kyla</t>
  </si>
  <si>
    <t>Μετετροπή θέρμότητας σε ψύξη</t>
  </si>
  <si>
    <t>Conversão de calor para frio</t>
  </si>
  <si>
    <t>Heat conversion to cold</t>
  </si>
  <si>
    <t>Elekter jahutuseks</t>
  </si>
  <si>
    <t>Elektricitet konverteret til kulde</t>
  </si>
  <si>
    <t>Elkonvertering till kyla</t>
  </si>
  <si>
    <t>Μετετροπή ηλεκτρικής ενέργειας σε ψύξη</t>
  </si>
  <si>
    <t>Conversão de electricidade para frio</t>
  </si>
  <si>
    <t>Electricity conversion to cold</t>
  </si>
  <si>
    <t>TEISENE ENERGIA MUUNDAMINE</t>
  </si>
  <si>
    <t>SEKUNDÆR energiomsætning</t>
  </si>
  <si>
    <t>SEKUNDÄR ENERGIOMVANDLING</t>
  </si>
  <si>
    <t>ΜΕΤΑΤΡΟΠΗ ΔΕΥΤΕΡΟΓΕΝΟΥΣ ΕΝΕΡΓΕΙΑΣ</t>
  </si>
  <si>
    <t>CONVERSÃO DE ENERGIA SECUNDÁRIA</t>
  </si>
  <si>
    <t>SECONDARY ENERGY CONVERSION</t>
  </si>
  <si>
    <t>Jaotamine , kaod ja sisetarbimine</t>
  </si>
  <si>
    <t>Distributionstab og ejetforbrug</t>
  </si>
  <si>
    <t>Distributionsförluster och egen konsumtion</t>
  </si>
  <si>
    <t>Αυτο-κατανάλωση και απώλειες διανομής</t>
  </si>
  <si>
    <t>Reeksport ja välistarbimine</t>
  </si>
  <si>
    <t xml:space="preserve">Reeksporter og eksterne forbrug </t>
  </si>
  <si>
    <t>Återexport och extern konsumtiom</t>
  </si>
  <si>
    <t>Επανεξαγωγή και εξωτερική κατανάλωση</t>
  </si>
  <si>
    <t>Reexportação e consumos externos</t>
  </si>
  <si>
    <t>Reexportation and external consumption</t>
  </si>
  <si>
    <t>Energiaeksport</t>
  </si>
  <si>
    <t>Eksport fra ø</t>
  </si>
  <si>
    <t>Export från ön</t>
  </si>
  <si>
    <t>Εξαγωγές από το νησί</t>
  </si>
  <si>
    <t>Exportação da ilha</t>
  </si>
  <si>
    <t>Export from island</t>
  </si>
  <si>
    <t>Energiaimport</t>
  </si>
  <si>
    <t>Import til ø</t>
  </si>
  <si>
    <t>Import till ön</t>
  </si>
  <si>
    <t>Εισαγωγές στο νησί</t>
  </si>
  <si>
    <t>Importação para a ilha</t>
  </si>
  <si>
    <t>Import to island</t>
  </si>
  <si>
    <t>Välisühendus</t>
  </si>
  <si>
    <t>Extern anslutning</t>
  </si>
  <si>
    <t>Εξωτερική σύνδεση</t>
  </si>
  <si>
    <t>Energia salvestist</t>
  </si>
  <si>
    <t>Output fra lageret</t>
  </si>
  <si>
    <t>Output från lagring</t>
  </si>
  <si>
    <t>Δεδομένα παραγωγής από την αποθήκευση</t>
  </si>
  <si>
    <t>Saída do armazenamento</t>
  </si>
  <si>
    <t>Output from storage</t>
  </si>
  <si>
    <t>Energia salvestamiseks</t>
  </si>
  <si>
    <t>Input til opbevaring</t>
  </si>
  <si>
    <t>Input till lagring</t>
  </si>
  <si>
    <t>Δεδομένα εισαγωγής στην αποθήκευση</t>
  </si>
  <si>
    <t>Entrada para armazenamento</t>
  </si>
  <si>
    <t>Input to storage</t>
  </si>
  <si>
    <t>Salvestamine</t>
  </si>
  <si>
    <t>Opbevaring</t>
  </si>
  <si>
    <t>ENERGIAVOOD</t>
  </si>
  <si>
    <t>ENERGI STRØMME</t>
  </si>
  <si>
    <t>ENERGIFLÖDEN</t>
  </si>
  <si>
    <t>ΕΝΕΡΓΕΙΑΚΕΣ ΡΟΕΣ</t>
  </si>
  <si>
    <t>FLUXOS ENERGÉTICOS</t>
  </si>
  <si>
    <t>ENERGY FLUXES</t>
  </si>
  <si>
    <t>ENERGIA MUUNDAMISE EFEKTIIVSUS</t>
  </si>
  <si>
    <t>Energikonverterings effektivitet</t>
  </si>
  <si>
    <t>ENERGIOMVANDLINGSEFFEKTIVITET</t>
  </si>
  <si>
    <t>ΑΠΟΔΟΣΗ ΜΕΤΑΤΡΟΠΗΣ ΕΝΕΡΓΕΙΑΣ</t>
  </si>
  <si>
    <t>EFICIÊNCIA DA CONVERSÃO DE ENERGIA</t>
  </si>
  <si>
    <t>ENERGY CONVERSION EFFICIENCY</t>
  </si>
  <si>
    <t>Kadude teisendamine primaarenergiast sekundaarseks energiaks</t>
  </si>
  <si>
    <t>Konverterings tab fra primær til sekundær energi</t>
  </si>
  <si>
    <t>Omvandlingsförluster från primär till sekundär energi</t>
  </si>
  <si>
    <t>Απώλειες μετατροπής από πρωτογενή σε δευτερογενή ενέργιεα</t>
  </si>
  <si>
    <t>Perdas de conversão de energia primária em energia secundária</t>
  </si>
  <si>
    <t>Conversion losses from primary to secondary energy</t>
  </si>
  <si>
    <t>PRIMAARENERGIA TEISENDATUD TEISESEKS ENERGIAKS (primaarenergia tarbimine)</t>
  </si>
  <si>
    <t>PRIMÆR ENERGI, der omdannes til SEKUNDÆR ENERGI (primære energiforbrug)</t>
  </si>
  <si>
    <t>PRIMÄR ENERGI OMVANDLAD TILL SEKUNDÄR ENERGI (primär energikonsumtion)</t>
  </si>
  <si>
    <t>ΠΡΩΤΟΓΕΝΗΣ ΕΝΕΡΓΕΙΑ ΠΟΥ ΜΕΤΑΤΡΑΠΗΚΕ ΣΕ ΔΕΥΤΕΡΟΓΕΝΗ ΕΝΕΡΓΕΙΑ (πρωτογενής κατανάλωση ενέργειας)</t>
  </si>
  <si>
    <t>ENERGIA PRIMÁRIA CONVERTIDA EM ENERGIA SECUNDÁRIA (consumo de energia primária)</t>
  </si>
  <si>
    <t>PRIMARY ENERGY CONVERTED TO SECONDARY ENERGY (primary energy consumption)</t>
  </si>
  <si>
    <t>Külm</t>
  </si>
  <si>
    <t>Kulde</t>
  </si>
  <si>
    <t xml:space="preserve">Ψύξη </t>
  </si>
  <si>
    <t>Frio</t>
  </si>
  <si>
    <t>Cold</t>
  </si>
  <si>
    <t>Soojus</t>
  </si>
  <si>
    <t>Varme</t>
  </si>
  <si>
    <t>Värme</t>
  </si>
  <si>
    <t>Θέρμανση</t>
  </si>
  <si>
    <t>Calor</t>
  </si>
  <si>
    <t>Heat</t>
  </si>
  <si>
    <t>Elekter</t>
  </si>
  <si>
    <t>Elektricitet</t>
  </si>
  <si>
    <t>Ηλεκτρισμός</t>
  </si>
  <si>
    <t>Electricidade</t>
  </si>
  <si>
    <t>Electricity</t>
  </si>
  <si>
    <t>Energiatoode</t>
  </si>
  <si>
    <t>Energi produkt</t>
  </si>
  <si>
    <t>Energiprodukt</t>
  </si>
  <si>
    <t>Ενεργειακό προϊόν</t>
  </si>
  <si>
    <t>Produto energético</t>
  </si>
  <si>
    <t>Energy product</t>
  </si>
  <si>
    <t>ENERGIA ALLIKAS</t>
  </si>
  <si>
    <t>ENERGI KILDE</t>
  </si>
  <si>
    <t>ENERGIKÄLLA</t>
  </si>
  <si>
    <t>ΠΗΓΗ ΕΝΕΡΓΕΙΑΣ</t>
  </si>
  <si>
    <t>FONTE DE ENERGIA</t>
  </si>
  <si>
    <t>ENERGY SOURCE</t>
  </si>
  <si>
    <t>TOOTEV SEKTOR</t>
  </si>
  <si>
    <t>PRODUKTION SEKTOR</t>
  </si>
  <si>
    <t>PRODUKTIONSSEKTOR</t>
  </si>
  <si>
    <t>ΤΟΜΕΑΣ ΠΑΡΑΓΩΓΗΣ</t>
  </si>
  <si>
    <t>SECTOR DE PRODUÇÃO</t>
  </si>
  <si>
    <t>PRODUCTION SECTOR</t>
  </si>
  <si>
    <t>TEISENE ENERGIA TOOTMINE JA ENERIAVOOD</t>
  </si>
  <si>
    <t>Sekundære energiproduktion og energi strømme</t>
  </si>
  <si>
    <t>ΔΕΥΤΕΡΟΓΕΝΗΣ ΠΑΡΑΓΩΓΗ ΕΝΕΡΓΕΙΑΣ ΚΑΙ ΕΝΕΡΓΕΙΑΚΕΣ ΡΟΕΣ</t>
  </si>
  <si>
    <t>KOKKU SISETURU TARBEKS</t>
  </si>
  <si>
    <t>TOTAL FOR DET INDRE MARKED</t>
  </si>
  <si>
    <t>TOTAL FÖR INTERNA MARKNADEN</t>
  </si>
  <si>
    <t>ΣΥΝΟΛΟ ΓΙΑ ΕΣΩΤΕΡΙΚΗ ΑΓΟΡΑ</t>
  </si>
  <si>
    <t>TOTAL PARA MERCADO INTERNO</t>
  </si>
  <si>
    <t>TOTAL FOR INTERNAL MARKET</t>
  </si>
  <si>
    <t>Taastuvad energiaallikad</t>
  </si>
  <si>
    <t>Vedvarende energikilder</t>
  </si>
  <si>
    <t>Förnyelsebara energislag</t>
  </si>
  <si>
    <t>Ανανεώσιμες πηγές ενέργειας</t>
  </si>
  <si>
    <t>Fontes energéticas renováveis</t>
  </si>
  <si>
    <t>Renewable energy sources</t>
  </si>
  <si>
    <t>Taastuvenergia allikad (tootjad, kes on ühendatud avalike võrkudega)</t>
  </si>
  <si>
    <t>Vedvarende energikilder (fra systemer tilsluttet offentlige netværk)</t>
  </si>
  <si>
    <t>Förnyelsebara energikällor (från system anslutna till allmänna nätverk)</t>
  </si>
  <si>
    <t>Ανανεώσιμες πηγές ενέργειας (από συστήματα συνδεδεμάνα στα δημόσια δίκτυα)</t>
  </si>
  <si>
    <t>Fontes energéticas renováveis (de sistemas ligados a redes públicas)</t>
  </si>
  <si>
    <t>Renewable energy sources (from systems connected to public networks)</t>
  </si>
  <si>
    <t>Muud (arvamaks maha saare energiabilansist)</t>
  </si>
  <si>
    <t>Andre (skal udelukkes i øens energibalance)</t>
  </si>
  <si>
    <t>Annat (att utesluta ur öns energibalans)</t>
  </si>
  <si>
    <t>Άλλο (ώστε να εξαιρεθεί από το ενεργειακό ισοζύγιο του νησιού)</t>
  </si>
  <si>
    <t>Outros (para excluir do balanço energético da ilha)</t>
  </si>
  <si>
    <t>Other (to exclude in the island energy balance)</t>
  </si>
  <si>
    <t>Tegevused, mis on seotud intensiivse energia ekspordiga (selleks, et neid saarte energiabilansist maha arvata)</t>
  </si>
  <si>
    <t>Aktiviteter med intensiv brug af energi til eksport (skal udelukkes i øens energibalance)</t>
  </si>
  <si>
    <t>Aktiviteter med intensiv energianvändning för export (som ej  ingår i öns energibalans)</t>
  </si>
  <si>
    <t>Δραστηριότητες με εντατική χρήση εξαγώγιμης ενέργειας (ώστε να εξαιρεθεί από το ενεργειακό ισοζύγιο του νησιού)</t>
  </si>
  <si>
    <t>Actividades consumidoras intensivas de energia para exportação (para excluir do balanço energético da ilha)</t>
  </si>
  <si>
    <t>Activities with intensive use of energy for exportation (to exclude in the island energy balance)</t>
  </si>
  <si>
    <t>Reeksport (laevad, lennukid, vabamajandustsoonid, rahvuslikud ja rahvusvahelised sõjaväebaasid)</t>
  </si>
  <si>
    <t>Reeksporter (skibe, fly, industrielle frizoner, nationale og internationale militære installationer, osv.)</t>
  </si>
  <si>
    <t>Återexport (båtar, flygplan, ekonomiska frizoner, nationella och internationella militära installationer, etc.)</t>
  </si>
  <si>
    <t>Επανεξαγωγή (πλοία, αεροπλάνα, βιομηχανικές ελεύθερες ζώνες,εθνικές και διεθνείς στρατιωτικές εγκαταστάσεις, κλπ.)</t>
  </si>
  <si>
    <t>Reexportação (navios, aviões, zonas francas industriais, bases militares nacionais ou internacionais, etc.)</t>
  </si>
  <si>
    <t>Reexportation (ships, airplanes, industrial free zones, national and international militar installations, etc.)</t>
  </si>
  <si>
    <t>Kaubavedu maanteedel</t>
  </si>
  <si>
    <t>Gatu- och vägbelysning</t>
  </si>
  <si>
    <t>Δημοτικός/δημόσος φωτισμός</t>
  </si>
  <si>
    <t>Andre ydelser</t>
  </si>
  <si>
    <t>Övriga tjänster</t>
  </si>
  <si>
    <t>Riig- ja õiguskaitse, politsei, tuletõrje</t>
  </si>
  <si>
    <t>Avalik administratsioon ja sotsiaalne kaitse</t>
  </si>
  <si>
    <t>Generel offentlig administration og social sikring</t>
  </si>
  <si>
    <t>Majutus- ja toitulustusteenused</t>
  </si>
  <si>
    <t>Overnatningsfaciliteter og restaurationsvirksomhed</t>
  </si>
  <si>
    <t>Jae- ja hulgimüük; mootorsõidukite ja -rataste remonditööd</t>
  </si>
  <si>
    <t>Engros-og detailhandel, reparation af motorkøretøjer og motorcykler</t>
  </si>
  <si>
    <t>Vesivarustus, kanalisatsioon, heitvee töötlemine ja taaskasutusega seotud tegevused</t>
  </si>
  <si>
    <t>Vandforsyning, kloakvæsen, affaldshåndtering og rensning af aktiviteter</t>
  </si>
  <si>
    <t>Captação, tratamento e distribuição de água; saneamento, gestão de resíduos
e despoluição</t>
  </si>
  <si>
    <t>Tööstus</t>
  </si>
  <si>
    <t>Produktion - Fremstillingsvirksomhed</t>
  </si>
  <si>
    <t>Annan elektrisk utrustning</t>
  </si>
  <si>
    <t>TV apparater</t>
  </si>
  <si>
    <t>Diskmaskiner</t>
  </si>
  <si>
    <t>Tvätt och torkmaskiner</t>
  </si>
  <si>
    <t>Külmikud ja sügavkülmetus</t>
  </si>
  <si>
    <t>Kyl och frys</t>
  </si>
  <si>
    <t>Φωτισμός</t>
  </si>
  <si>
    <t>Opvarmning og køling</t>
  </si>
  <si>
    <t>LÄBIVIIDAVATE TEGEVUSTE KIRJELDUSED</t>
  </si>
  <si>
    <t>BESKRIVELSER AF IMPLEMENTERBARE HANDLINGER</t>
  </si>
  <si>
    <t>BESKRIVNING AV ÅTGÄRDER FÖR GENOMFÖRANDE</t>
  </si>
  <si>
    <t>ΠΕΡΙΓΡΑΦΗ ΔΡΑΣΕΩΝ ΠΡΟΣ ΕΦΑΡΜΟΓΗ</t>
  </si>
  <si>
    <t>DESCRIÇÃO DAS ACÇÕES A IMPLEMENTAR</t>
  </si>
  <si>
    <t>DESCRIPTION OF ACTIONS TO IMPLEMENT</t>
  </si>
  <si>
    <t>LÕPLIK ENERGIATARVE</t>
  </si>
  <si>
    <t>ENDELIG ENERGIEFTERSPØRGSEL</t>
  </si>
  <si>
    <t>SLUTLIGT ENERGIBEHOV</t>
  </si>
  <si>
    <t>ΤΕΛΙΚΗ ΖΉΤΗΣΗ ΕΝΕΡΓΕΙΑΣ</t>
  </si>
  <si>
    <t>PROCURA DE ENERGIA FINAL</t>
  </si>
  <si>
    <t>FINAL ENERGY DEMAND</t>
  </si>
  <si>
    <t>Emissioonitegurite eluea analüüs</t>
  </si>
  <si>
    <t xml:space="preserve">Life Cicle Analyse (LCA) emissionsfaktorer </t>
  </si>
  <si>
    <t>Livscykelanalyser (LCA) emissionsfaktorer</t>
  </si>
  <si>
    <t>Συντελεστές ΑΚΖ (Ανάλυση Κύκλου Ζωής)</t>
  </si>
  <si>
    <t>Factores de emissão com Análise do Ciclo de Vida (LCA)</t>
  </si>
  <si>
    <t>Life Cicle Analysis (LCA) emission factors</t>
  </si>
  <si>
    <t>IPCC emissioonitegurid</t>
  </si>
  <si>
    <t>IPCC emissionsfaktorer</t>
  </si>
  <si>
    <t>IPCC emissions faktorer</t>
  </si>
  <si>
    <t>Συντελεστές εκπομπών IPCC</t>
  </si>
  <si>
    <t>Factores de emissão IPCC</t>
  </si>
  <si>
    <t>IPCC emission factors</t>
  </si>
  <si>
    <t>CO2 emissioonide arvutamise meetod</t>
  </si>
  <si>
    <t>CO2 beregningsmetode</t>
  </si>
  <si>
    <t>CO2 uträkningsmetod</t>
  </si>
  <si>
    <t>Μέθοδος υπολογισμού CO2</t>
  </si>
  <si>
    <t>Método de cálculo de CO2</t>
  </si>
  <si>
    <t>CO2 calculation method</t>
  </si>
  <si>
    <t>Aasta</t>
  </si>
  <si>
    <t>År</t>
  </si>
  <si>
    <t>Έτος</t>
  </si>
  <si>
    <t>Ano</t>
  </si>
  <si>
    <t>Year</t>
  </si>
  <si>
    <t>Saar</t>
  </si>
  <si>
    <t>Ø</t>
  </si>
  <si>
    <t>Ö</t>
  </si>
  <si>
    <t>Νησί</t>
  </si>
  <si>
    <t>Ilha</t>
  </si>
  <si>
    <t>Island</t>
  </si>
  <si>
    <t>CO2 emissioonide arvutamiseks siseta sobiv tegur</t>
  </si>
  <si>
    <t>For at indsætte CO2-emmisionsfaktorer for beregning af emissioner.</t>
  </si>
  <si>
    <t>Sätt in  CO2 emissionsfaktorer för att räkna ut emissioner</t>
  </si>
  <si>
    <t>Για να εισαγάγετε συντελεστές εκπομπών CO2 για τον υπολογισμό των εκπομπών</t>
  </si>
  <si>
    <t>Kasutatakse tabelite tõlkimiseks</t>
  </si>
  <si>
    <t>Har til formål at muliggøre oversættelse af tabeller</t>
  </si>
  <si>
    <t>Menad att möjliggöra översättning av tabeller</t>
  </si>
  <si>
    <t>Έχει ως στόχο να καταστεί δυνατή η μετάφραση των πινάκων.</t>
  </si>
  <si>
    <t>Tem por objectivo permitir a tradução das tabelas.</t>
  </si>
  <si>
    <t>Is intended to enable the translation of the tables.</t>
  </si>
  <si>
    <t>Sisukord</t>
  </si>
  <si>
    <t>Indhold</t>
  </si>
  <si>
    <t>Innehåll</t>
  </si>
  <si>
    <t>Περιεχόμενα</t>
  </si>
  <si>
    <t>Conteúdo</t>
  </si>
  <si>
    <t>Contents</t>
  </si>
  <si>
    <t>Leht</t>
  </si>
  <si>
    <t>Ark</t>
  </si>
  <si>
    <t>Blad</t>
  </si>
  <si>
    <t>Καρτέλα</t>
  </si>
  <si>
    <t>Folha</t>
  </si>
  <si>
    <t>Sheet</t>
  </si>
  <si>
    <t>ISEAP</t>
  </si>
  <si>
    <t>Baseline year</t>
  </si>
  <si>
    <t>Ano base</t>
  </si>
  <si>
    <t>CO2</t>
  </si>
  <si>
    <t>CO2eq</t>
  </si>
  <si>
    <t>[t CO2]</t>
  </si>
  <si>
    <t>[t CO2/MWh]</t>
  </si>
  <si>
    <t>[t CO2eq]</t>
  </si>
  <si>
    <t>[t CO2eq/MWh]</t>
  </si>
  <si>
    <t>[τόνοι CO2]</t>
  </si>
  <si>
    <t>[τόνοι CO2eq]</t>
  </si>
  <si>
    <t>[τόνοι CO2/MWh]</t>
  </si>
  <si>
    <t>[τόνοι CO2eq/MWh]</t>
  </si>
  <si>
    <t>Language</t>
  </si>
  <si>
    <t>Idioma</t>
  </si>
  <si>
    <t>AVISO LEGAL: O conteúdo informativo deste documento é da inteira responsabilidade dos seus autores e não reflecte necessariamente a opinião das Comunidades Europeias. A Comissão Europeia não é responsável por qualquer uso que venha a ser dado às informações contidas neste documento.</t>
  </si>
  <si>
    <t>DISCLAIMER: The sole responsibility for the content of this document lies with the authors. It does not necessarily reflect the opinion of the European Communities. The European Commission is not responsible for any use that may be made of the information contained therein.</t>
  </si>
  <si>
    <t xml:space="preserve">                               www.islepact.pt</t>
  </si>
  <si>
    <t xml:space="preserve">                                 www.islepact.pt</t>
  </si>
  <si>
    <t>Please select the corresponding box</t>
  </si>
  <si>
    <t>Por favor escolha a opção pretendida</t>
  </si>
  <si>
    <t>GENERAL DATA</t>
  </si>
  <si>
    <t>DADOS GERAIS</t>
  </si>
  <si>
    <t>Number of inhabitants</t>
  </si>
  <si>
    <t>Número de habitantes</t>
  </si>
  <si>
    <t>RESULTS OF EMISSION INVENTORY</t>
  </si>
  <si>
    <t>RESULTADOS DO INVENTÁRIO DE EMISSÕES</t>
  </si>
  <si>
    <t>RESULTADOS DO BALANÇO ENERGÉTICO</t>
  </si>
  <si>
    <t>TITLE OF ISLAND SUSTAINABLE ENERGY ACTION PLAN</t>
  </si>
  <si>
    <t>TÍTULO DO PLANO DE ACÇÃO PARA A ENERGIA SUSTENTÁVEL</t>
  </si>
  <si>
    <t>NAMN PÅ ÖNS UTHÅLLIGA ENERGIPLAN</t>
  </si>
  <si>
    <t>TITEL PÅ Ø HANDLINGSPLAN FOR BÆREDYGTIG ENERGI</t>
  </si>
  <si>
    <t>SAARE SÄÄSTVA ENERGIA TEGEVUSPLAANI PEALKIRI</t>
  </si>
  <si>
    <t>Sardegna</t>
  </si>
  <si>
    <t>ISEAP SARDEGNA</t>
  </si>
  <si>
    <t>Privato cittadino</t>
  </si>
  <si>
    <t>Adozione di misure passive (isolamento termico degli edifici nuovi ed esistenti, protezione solare e ventilazione naturale).</t>
  </si>
  <si>
    <t>Miglioramento dell'efficienza degli impianti termici e di raffrescamento</t>
  </si>
  <si>
    <t>Azioni generali</t>
  </si>
  <si>
    <t>Adeguamento regolamenti edilizi dei Comuni alle normative di efficienza energetica. Sviluppo di strumenti normativi dedicati alla certificazione energetica degli edifici.</t>
  </si>
  <si>
    <t>Comuni</t>
  </si>
  <si>
    <t>Applicazione della microcogenerazione diffusa da FER e da fonti non rinnovabili a basse emissioni</t>
  </si>
  <si>
    <t>Comuni, Province</t>
  </si>
  <si>
    <t>Applicazione di reti intelligenti  e tecnologie per l'uso razionale dell'energia negli edifici.</t>
  </si>
  <si>
    <t>Interventi di riqualificazione urbana sostenibile ( quartieri, centri minori ) tramite PUC, FER, URE, EE.</t>
  </si>
  <si>
    <t>Installazione di collettori solari per il riscaldamento dell'acqua (acqua calda sanitaria, piscine e lavatrici). Acquisto e installazione di apparecchiature più efficienti per la produzione e l'uso di acqua calda.</t>
  </si>
  <si>
    <t>Installazione impianti fotovoltaici negli edifici privati</t>
  </si>
  <si>
    <t>Promozione per l'installazione delle fonti alternative e risparmio energetico (filiera dei materiali edilizi ecosostenibili, biocombustibili in filiera corta per l’alimentazione di piccoli impianti termici, disseminazione materiale informativo, pubblicità, modalità di accesso agli incentivi, procedure per creazione gruppo d'acquisto ecc...)</t>
  </si>
  <si>
    <t>Comuni, Province, Regione, privato cittadino</t>
  </si>
  <si>
    <t>Attività di controllo degli impianti termici e realizzazione del database sulle emissioni associate</t>
  </si>
  <si>
    <t>Realizzazione di reti di teleriscaldamento e raffrescamento</t>
  </si>
  <si>
    <t>Interventi di gestione ed efficienza energetica degli impianti di illuminazione pubblica nei comuni</t>
  </si>
  <si>
    <t>Impianiti semaforici</t>
  </si>
  <si>
    <t>Interventi di sostituzione lampade tradizionali con LED in impianti semaforici</t>
  </si>
  <si>
    <t xml:space="preserve">Installazione di impianti fotovoltaici su edifici pubblici </t>
  </si>
  <si>
    <t>Installazione impianti fotovoltaici sulle coperture di impianti sportivi., scuole, edifici pubbilici in genere, aree dismesse</t>
  </si>
  <si>
    <t>Comuni, Province, Regione</t>
  </si>
  <si>
    <t>Audit energetico ed energy management degli edifici pubblici</t>
  </si>
  <si>
    <t>Comuni. Province, Regione</t>
  </si>
  <si>
    <t xml:space="preserve">Efficienza impianti termici </t>
  </si>
  <si>
    <t>Miglioramento dell'efficienza degli impianti termici e di raffrescamento negli edidfici pubblici</t>
  </si>
  <si>
    <t xml:space="preserve">Installazione di Pannelli solari per la produzione di ACS in edifici pubblici </t>
  </si>
  <si>
    <t>Efficienza energetica edifici pubblici</t>
  </si>
  <si>
    <t>Risparmio energetico</t>
  </si>
  <si>
    <t>Realizzazione di piccoli impianti di biogas (50 kw - 200 kw) presso agriturismo, centri alberghieri del settore di piccole dimensioni.</t>
  </si>
  <si>
    <t>Installazione di impianti  di biogas</t>
  </si>
  <si>
    <t>Strutture ricettive</t>
  </si>
  <si>
    <t>Efficienza edifici terziario</t>
  </si>
  <si>
    <t>Interventi di miglioramento dell'efficienza energetica di alberghi, edifici delle PA ecc.</t>
  </si>
  <si>
    <t>Comuni, Province, Regione, strutture ricettive</t>
  </si>
  <si>
    <t>Installazione di fonti energetiche alternative in edifici pubblici</t>
  </si>
  <si>
    <t>Progettazione dei piani di gestione della mobilità urbana sostenibile nei comuni sopra i 30.000 abitanti (car sharing ecc…), gestione dei parcheggi per l’accesso dei veicoli ecologici nei centri urbani.</t>
  </si>
  <si>
    <t>Mobilità urbana sostenibile</t>
  </si>
  <si>
    <t>Creazione della soft-mobility e implementazione car-sharing</t>
  </si>
  <si>
    <t>Interventi di mobilità sostenibile nelle isole minori (S.Pietro/S.Antioco/La Maddalena/Asinara)</t>
  </si>
  <si>
    <t>Sostituzione della mobilità collettiva con mezzi pubblici a basse emissioni ( filobus, metropolitana leggera, autobus elettrici, taxi ibridi, autobus a basse emissioni )</t>
  </si>
  <si>
    <t>Progettazione e gestione del piano dei trasporti interni regionali verso maggiore sostenibilità.</t>
  </si>
  <si>
    <t>Regione</t>
  </si>
  <si>
    <t>Movimentazione delle merci su rotaia nelle linee di connessione di maggiore criticità ( Cagliari –Olbia- Sassari – Iglesias )</t>
  </si>
  <si>
    <t>Regione, Ditte di trasporto, SFS, Ferrovie Italiane</t>
  </si>
  <si>
    <t>Trasformazione veicoli per l'uso del metano e energia elettrica in sostituzione dei combustibili tradizionali</t>
  </si>
  <si>
    <t>Privati cittadini</t>
  </si>
  <si>
    <t>Realizzazione di colonnine elettriche da impianti fotovoltaici nelle stazioni di distribuzione di carburante.</t>
  </si>
  <si>
    <t>Comuni, Aziende elettriche</t>
  </si>
  <si>
    <t>Trasformazione veicoli comunali, provinciali e regionali verso veicoli a basso impatto ambientale ( ibridi, elettrici, biocombustibili, biometano )</t>
  </si>
  <si>
    <t>Comuni, Province,Regione</t>
  </si>
  <si>
    <t>Trasporto via mare</t>
  </si>
  <si>
    <t>Uso di motori elettrici e biocombustibili nelle imbarcazioni e nei porti in aree marine protette e promozione al risparmio energetico ed alla riduzione delle emissioni di CO2 nei porti dell’isola</t>
  </si>
  <si>
    <t>Nuovi impianti mini e micro idroelettrici</t>
  </si>
  <si>
    <t>Comuni, Aziende private</t>
  </si>
  <si>
    <t>Installazione di impianti eolici nelle aree e nella misura indicata dalla pianificazione regionale.</t>
  </si>
  <si>
    <t>Regione,Comuni, Aziende elettriche</t>
  </si>
  <si>
    <t>Realizzazione impianti pilota di trattamento della frazione umida degli RSU per la produzione energetica e riduzione delle emissioni climalteranti. - Aziende del settore</t>
  </si>
  <si>
    <t>Trasformazione impianti e macchinari industriali per il recupero di calore da usare in autoconsumo.</t>
  </si>
  <si>
    <t>Aziende private</t>
  </si>
  <si>
    <t>Realizzazione di piccoli impianti di biogas (50 kw - 200 kw) presso aziende agricole, consorzi, industrie  e cooperative del settore di piccole dimensioni.</t>
  </si>
  <si>
    <t>Aziende private, cooperative</t>
  </si>
  <si>
    <t>Realizzazione di impianti di biogas (&gt;200 kw) presso discariche esistenti, impianti di depurazione  e cooperative del settore di medie e grandi dimensioni, anche in autoconsumo</t>
  </si>
  <si>
    <t>Comuni, Province, Aziende e cooperative del settore</t>
  </si>
  <si>
    <t>Autonomia energetica</t>
  </si>
  <si>
    <t>Interventi volti all'autonomia energetica da fonti rinnovabili nelle isole minori (S.Pietro/S.Antioco/La Maddalena/Asinara)</t>
  </si>
  <si>
    <t>Comuni, Regione</t>
  </si>
  <si>
    <t>Sistemi energetici</t>
  </si>
  <si>
    <t>Incentivazione di interventi di efficienza energetica nelle PMI, Incentivazione dello sviluppo delle reti intelligenti (smart grid)</t>
  </si>
  <si>
    <t>Installazione impianti fotovoltaici e solari termodinamici maggiori di 200 KW nelle aree  e nella misura indicata dalla pianificazione regionale ( vedi linee guida aree ex cava, aree industriali )</t>
  </si>
  <si>
    <t>Realizzazione di  impianti di produzione di energie rinnovabili per auto consumo in  aree di aziende del settore agro industriale e pastorale ed incentivazione dell'autonomia energetica per quelle non collegate alla rete</t>
  </si>
  <si>
    <t>Sviluppo di sistemi di cogenerazione - trigenerazione e delle relative reti di teleriscaldamento.</t>
  </si>
  <si>
    <t>Comuni, Aziende del settore</t>
  </si>
  <si>
    <t>Promozione programma di premialità annuale per il risparmio energetico conseguito negli edifici scolastici scelti rispettivamente scuole elementari medie e superiori</t>
  </si>
  <si>
    <t>Azioni di sensibilizzazione dei Comuni sugli strumenti per la realizzazione di interventi a favore delle energie rinnovabili, del risparmio  e dell’efficienza energetica. -  Piano di comunicazione con campagne mirate su risparmio energetico, uso razionale dell'energia, efficienza energetica ed uso di fonti alternative locali</t>
  </si>
  <si>
    <t>Azioni regionali e comunali di comunicazione e formazione</t>
  </si>
  <si>
    <t>Regione, Comuni</t>
  </si>
  <si>
    <t>Istituzione della settimana dell'energia a livello regionale.</t>
  </si>
  <si>
    <t>Piano di formazione ed educazione (scuole di ogni ordine e grado, popolazione, operatori turistici, piccole e medie imprese, enti pubblici, ed altri stakeholder rilevanti )</t>
  </si>
  <si>
    <t>Strumenti organizzativi</t>
  </si>
  <si>
    <t>Promozione del Patto per l'Energia fra Enti locali della Regione Sardegna</t>
  </si>
  <si>
    <t> Istituzione dell'Agenzia Regionale per l'Energia</t>
  </si>
  <si>
    <t>Istituzione Osservatorio Regionale Energia</t>
  </si>
  <si>
    <t>Consorzio Unico d’Acquisto dell'energia elettrica da parte degli Enti Locali.</t>
  </si>
  <si>
    <t>Forum regionale per l'efficienza energetica.</t>
  </si>
  <si>
    <t>Bilancio totale stimato</t>
  </si>
  <si>
    <t>Regione Autonoma della Sardegna</t>
  </si>
  <si>
    <t xml:space="preserve">Lo scopo del Piano di Azione per l'Energia Sostenibile della Regione Sardegna (I-PAES) è quello di definire le linee di indirizzo strategiche in materia energetica orientate a guidare lo sviluppo sostenibile del territorio per minimizzare le emissioni in un orizzonte temporale che va fino al 2010.
L'I-PAES, oltre ad identificare opportunità di carattere strettamente energetico, sarà strutturato al fine di consentire, mediante la sua attuazione nel territorio sardo, benefici di carattere ambientale (riduzione delle emissioni inquinanti in atmosfera con particolare riferimento ai sei gas serra regolamentati dal Protocollo di Kyoto che l'Italia ha recepito nel proprio ordinamento normativo con la Legge 120/2002, tutela del territorio), economico (crescita delle imprese locali, turismo sostenibile) e sociale (occupazione, offerta culturale, sviluppo durevole).
L'I-PAES servirà inoltre da modello e da supporto alla successiva redazione di un set di PAES delle Comunità Pioniere e dei relativi progetti ed azioni bancabili, nell’ambito del progetto Smart City e del progetto comunitario Patto dei Sindaci,  che saranno ammesse a finanziamento (a valere su fondi POR/FESR 2007-2013 con il meccanismo Jessica, Elena, Bei, altri ) necessarie alla realizzazione delle politiche e delle misure individuate nei PAES seguendo uno specifico crono-programma ed il relativo monitoraggio e revisione ai fini del miglioramento (se necessario).
</t>
  </si>
  <si>
    <t xml:space="preserve">La Regione Sardegna è organizzata attraverso Assessorati, Direzioni Generali, Servizi e Agenzie con competenze specifiche, quali il Servizio Energia dell’Assessorato regionale all’Industria.  La partecipazione al progetto europeo Patto delle Isole, per la valenza degli obiettivi perseguiti in ambito energetico e ambientale, ed in generale per la valenza strategica delle scelte, ha comportato la necessità di istituire, con decisione della giunta Regionale, una cabina di regia per il coordinamento delle attività del progetto con le attività poste in essere dalla istituzione regionale ( Programma Sardegna CO2.0, Smart City ). La cabina di regia è composta dalla Presidenza, dall’Assessorato all’Ambiente e dall’Assessorato all’Industria della regione. Essa si avvale di un gruppo di lavoro tecnico composto dai dirigenti  della Presidenza e degli Assessorati, della consulenza di esperti del settore e dell’opera del Punto Energia Provincia di Sassari-Multiss spa, partner tecnico del progetto Patto delle Isole e beneficiario  da parte della Commissione UE .
</t>
  </si>
  <si>
    <t xml:space="preserve">Il coinvolgimento delle parti interessate e dei principali attori nei diversi settori della vita economica e sociale della Sardegna è fondamentale ai fini del successo dell’implementazione dell’I-PAES. Le attività di coinvolgimento di tutte le parti interessate ha avuto inizio con l’avvio del progetto Patto delle Isole con la istituzione del Comitato di Indirizzo Regionale; di esso fanno parte, oltre che il Punto Energia Provincia di Sassari, coordinatore regionale del progetto, le associazioni di categoria ( industria, artigianato, agricoltura, commercio, costruttori edili ), le due Università di Cagliari e Sassari, le Agenzie Energetiche delle Province di Cagliari , Oristano e Sulcis, l’Unione delle Province Sarde, l’Unione dei Comuni della Sardegna, l’Agenzia per l’assistenza tecnica in agricoltura LAORE, la società finanziaria SFIRS, i principali produttori e distributori di energia ENEL, E.ON, SARAS.
Il Comitato di Indirizzo Regionale è un organismo di consultazione e diffusione delle informazioni oltre che un supporto formidabile per la diffusione delle buone pratiche. E’ previsto il suo coinvolgimento anche per il futuro con forme che dovranno essere pianificate in accordo con lo stesso comitato.
Oltre che i principali portatori di interesse la Regione Sardegna intende sensibilizzare i cittadini e le scuole di ogni ordine e grado attraverso programmi che offrono opportunità di informazione e formazione e progetti le cui buone pratiche in materia di energia sostenibile saranno premiate e valorizzate, durante incontri annuali e giornate dedicate all’energia. 
</t>
  </si>
  <si>
    <t xml:space="preserve">
SETTORE INTERVENTO Costi totali 6.262.500.000 Euro
( ml euro )
Residenziale (ED) 2986,20
Trasporti (TR) 96,50
Industria (IN) 2289,00
Terziario &amp; Servizi (TS) 885,10
Partecipazione &amp; Sensibilizzazione (PS) 5,10
Strumenti organizzativi (SO) 0,6
Totali 6.262,50 Ml Euro
</t>
  </si>
  <si>
    <t>KEY ELEMENTS OF ISLAND SUSTAINABLE ENERGY ACTION PLAN</t>
  </si>
  <si>
    <t>ELEMENTOS PRINCIPAIS DO PLANO DE ACÇÃO PARA A ENERGIA SUSTENTÁVEL</t>
  </si>
  <si>
    <t>NYCKELOMRÅDEN I DEN UTHÅLLIGA ENERGIPLANEN</t>
  </si>
  <si>
    <t>CENTRALE ELEMENTER I Ø HANDLINGSPLANEN FOR BÆREDYGTIG ENERGI</t>
  </si>
  <si>
    <t>SAARE SÄÄSTVA ENERGIA TEGEVUSPLAANI VÕTME-ELEMENDID</t>
  </si>
  <si>
    <t>WEBSITE</t>
  </si>
  <si>
    <t>HEMSIDEADRESS</t>
  </si>
  <si>
    <t>WEBADRESSE</t>
  </si>
  <si>
    <t>KODULEHEKÜLJE AADRESS</t>
  </si>
  <si>
    <t>RESULTS OF ENERGY BALANCE</t>
  </si>
  <si>
    <t>[%]</t>
  </si>
  <si>
    <t>PLAN EMISSION INVENTORY IN 2020 (implementing sustainable energy actions)</t>
  </si>
  <si>
    <t>INVENTÁRIO DE EMISSÕES DO PLANO EM 2020 (com implementação das acções para a energia sustentável)</t>
  </si>
  <si>
    <t>To insert CO2 emission factors for calculating emissions.</t>
  </si>
  <si>
    <t>Para inserir os factores de emissão de CO2 para o cálculo das emissões.</t>
  </si>
  <si>
    <t>To establish ISEAP targets, long-term vision and organizational and financial aspects.</t>
  </si>
  <si>
    <t>Para establecer as metas do ISEAP, a visão a longo prazo e os aspectos oganizacionais e de financiamento.</t>
  </si>
  <si>
    <t>Para apresentar o balanço energético do ano base e o inventário de emissões de CO2.</t>
  </si>
  <si>
    <t>To present the baseline energy balance and CO2 emissions inventory.</t>
  </si>
  <si>
    <t>To present the plan energy balance in 2020 and CO2 emissions inventory.</t>
  </si>
  <si>
    <t>Para apresentar o balanço energético do plano em 2020 e o inventário de emissões de CO2.</t>
  </si>
  <si>
    <t>To present the list of energy sustainable actions, the investment and reduction of CO2 emissions.</t>
  </si>
  <si>
    <t>Para apresentar a lista das acções para a energia sustentável, os investimentos e a redução das emissões de CO2.</t>
  </si>
  <si>
    <t>or</t>
  </si>
  <si>
    <t>ou</t>
  </si>
  <si>
    <t>Target not achieved</t>
  </si>
  <si>
    <t>Meta não atingida</t>
  </si>
  <si>
    <t>RESIDENTIAL</t>
  </si>
  <si>
    <t>RESIDENCIAL</t>
  </si>
  <si>
    <t>ΚΑΤΟΙΚΊΕΣ</t>
  </si>
  <si>
    <t>BOSTÄDER</t>
  </si>
  <si>
    <t>PRIVAT BOLIG</t>
  </si>
  <si>
    <t>ELAMU</t>
  </si>
  <si>
    <t>PRIMARY SECTOR</t>
  </si>
  <si>
    <t>SECTOR PRIMÁRIO</t>
  </si>
  <si>
    <t>ΠΡΩΤΟΓΕΝΉΣ ΤΟΜΈΑΣ</t>
  </si>
  <si>
    <t>BASNÄRINGAR</t>
  </si>
  <si>
    <t>PRIMÆR SEKTOR</t>
  </si>
  <si>
    <t>PRIMAARSEKTOR</t>
  </si>
  <si>
    <t>SECONDARY SECTOR</t>
  </si>
  <si>
    <t>SECTOR SECUNDÁRIO</t>
  </si>
  <si>
    <t>ΔΕΥΤΕΡΟΓΕΝΉΣ ΤΟΜΈΑΣ</t>
  </si>
  <si>
    <t>TILLVERKNINGSSEKTORN</t>
  </si>
  <si>
    <t>SEKUNDÆR SEKTOR</t>
  </si>
  <si>
    <t>SEKUNDAARSEKTOR</t>
  </si>
  <si>
    <t>TERTIARY SECTOR</t>
  </si>
  <si>
    <t>SECTOR TERCIÁRIO</t>
  </si>
  <si>
    <t>ΤΡΙΤΟΓΕΝΉΣ ΤΟΜΈΑΣ</t>
  </si>
  <si>
    <t>TJÄNSTESEKTORN</t>
  </si>
  <si>
    <t>TERTIÆRE SEKTOR</t>
  </si>
  <si>
    <t>TERTSIAALSEKTOR</t>
  </si>
  <si>
    <t>TRANSPORTS</t>
  </si>
  <si>
    <t>TRANSPORTES</t>
  </si>
  <si>
    <t>ΜΕΤΑΦΟΡΈΣ</t>
  </si>
  <si>
    <t>TRANSPORTER</t>
  </si>
  <si>
    <t>TRANSPORT</t>
  </si>
  <si>
    <t>OVERALL CO2 EMISSION REDUCTION TARGET BY 2020</t>
  </si>
  <si>
    <t>META GLOBAL DE REDUÇÃO DAS EMISSÕES DE CO2 EM 2020</t>
  </si>
  <si>
    <t>LONG-TERM VISION OF YOUR LOCAL AUTHORITY (please include priority areas, main trends and challenges)</t>
  </si>
  <si>
    <t>VISÃO A LONGO PRAZO DA AUTORIDADE LOCAL (incluir áreas prioritária, principais tendências e desafios)</t>
  </si>
  <si>
    <t>ORGANISATIONAL AND FINANCIAL ASPECTS</t>
  </si>
  <si>
    <t>ASPECTOS ORGANIZACIONAIS E FINANCEIROS</t>
  </si>
  <si>
    <t xml:space="preserve">Go to the next sheet dedicated to your Baseline Emission Inventory </t>
  </si>
  <si>
    <t xml:space="preserve">Continue na próxima página dedicada ao Inventário de Emissões do ano Base </t>
  </si>
  <si>
    <t xml:space="preserve">Go to the next sheet dedicated to your Emission Inventory in 2020 </t>
  </si>
  <si>
    <t xml:space="preserve">Continue na próxima página dedicada ao Inventário de Emissões em 2020 </t>
  </si>
  <si>
    <t xml:space="preserve">Go to the next sheet dedicated to your Island Sustainable Energy Action Plan </t>
  </si>
  <si>
    <t xml:space="preserve">Continue na próxima página dedicada ao Plano de Acção para a Energia Sustentável </t>
  </si>
  <si>
    <t>Keel</t>
  </si>
  <si>
    <t>Emissioonide aruandluse ühik</t>
  </si>
  <si>
    <t>Baasaasta</t>
  </si>
  <si>
    <t>Γλώσσα</t>
  </si>
  <si>
    <t>Έτος αναφοράς</t>
  </si>
  <si>
    <t>Μονάδες αναφοράς εκπομπών</t>
  </si>
  <si>
    <t xml:space="preserve">Ορισμός στόχων ΝΣΔΑΕ, μακροπρόθεσμο όραμα και οργανωτικές και οικονομικές παράμετροι </t>
  </si>
  <si>
    <t>Παρουσίαση ενεργειακού ισοζυγίου και απογραφής εκπομπών CO2 αναφοράς</t>
  </si>
  <si>
    <t>Παρουσίαση ενεργειακού ισοζυγίου και απογραφής εκπομπών CO2 σχεδίου το 2020</t>
  </si>
  <si>
    <t>Παρουσίαση λίστας δράσεων αειφόρου ενέργειας, επένδυσης και μείωσης εκπομπών CO2</t>
  </si>
  <si>
    <t>ΣΥΝΟΛΙΚΗ ΣΤΡΑΤΗΓΙΚΗ</t>
  </si>
  <si>
    <t>ΣΥΝΟΛΙΚΟΣ ΣΤΟΧΟΣ ΜΕΙΩΣΗΣ ΕΚΠΟΜΠΩΝ CO2 ΕΩΣ ΤΟ 2020</t>
  </si>
  <si>
    <t>Παρακαλώ επιλέξτε το αντίστοιχο τετραγωνίδιο</t>
  </si>
  <si>
    <t>Απόλυτη μείωση</t>
  </si>
  <si>
    <t>ή</t>
  </si>
  <si>
    <t>Κατά κεφαλή μείωση</t>
  </si>
  <si>
    <t>Μη επίτευξη στόχου</t>
  </si>
  <si>
    <t>ΜΑΚΡΟΠΡΟΘΕΣΜΟ ΟΡΑΜΑ ΤΟΥ ΟΡΓΑΝΙΣΜΟΥ ΤΟΠΙΚΗΣ ΑΥΤΟΔΙΟΙΚΗΣΗΣ (παρακαλώ να συμπεριληφθούν οι τομείς προτεραιότητας, οι κύριες τάσεις και προκλήσεις)</t>
  </si>
  <si>
    <t>ΣΥΝΤΟΝΙΣΤΙΚΕΣ ΚΑΙ ΟΡΓΑΝΩΤΙΚΕΣ ΔΟΜΕΣ</t>
  </si>
  <si>
    <t>Συντονιστικές και οργανωτικές δομές που συγκροτήθηκαν/εκχωρήθηκαν</t>
  </si>
  <si>
    <t>Προσωπικό που διατέθηκε</t>
  </si>
  <si>
    <t>Συμμετοχή ενδιαφερόμενων φορέων και πολιτών</t>
  </si>
  <si>
    <t>Συνολικός εκτιμώμενος προϋπολογισμός</t>
  </si>
  <si>
    <t>Προβλεπόμενες πηγές χρηματοδότησης για τις επενδύσεις στο πλαίσιο του σχεδίου δράσης</t>
  </si>
  <si>
    <t>Προγραμματισμένα μέτρα για την παρακολούθηση και τη συνέχεια</t>
  </si>
  <si>
    <t>Συνεχίστε στην επόμενη σελίδα η οποία αφορά την απογραφή εκπομπών αναφοράς</t>
  </si>
  <si>
    <t>ΑΠΟΓΡΑΦΗ ΕΚΠΟΜΠΩΝ ΑΝΑΦΟΡΑΣ</t>
  </si>
  <si>
    <t>ΓΕΝΙΚΑ ΣΤΟΙΧΕΙΑ</t>
  </si>
  <si>
    <t>Έτος απογραφής</t>
  </si>
  <si>
    <t>Αριθμός κατοίκων</t>
  </si>
  <si>
    <t>ΑΠΟΤΕΛΕΣΜΑΤΑ ΕΝΕΡΓΕΙΑΚΟΥ ΙΣΟΖΥΓΙΟΥ</t>
  </si>
  <si>
    <t>ΑΠΟΤΕΛΕΣΜΑΤΑ ΑΠΟΓΡΑΦΗΣ ΕΚΠΟΜΠΩΝ</t>
  </si>
  <si>
    <t>Συνεχίστε στην επόμενη σελίδα η οποία αφορά την απογραφή εκπομπών το έτος 2020</t>
  </si>
  <si>
    <t>ΑΠΟΓΡΑΦΗ ΕΚΠΟΜΠΩΝ ΣΧΕΔΙΟΥ ΤΟ 2020 (εφαρμόζοντας δράσεις αειφόρου ενέργειας)</t>
  </si>
  <si>
    <t>Συνεχίστε στην επόμενη σελίδα η οποία αφορά το Νησιωτικό Σχέδιο Δράσης για την Αειφόρο Ενέργεια</t>
  </si>
  <si>
    <t>ΤΙΛΟΣ ΝΗΣΙΩΤΙΚΟΥ ΣΧΕΔΙΟΥ ΔΡΑΣΗΣ ΓΙΑ ΤΗΝ ΑΕΙΦΟΡΟ ΕΝΕΡΓΕΙΑ</t>
  </si>
  <si>
    <t>ΒΑΣΙΚΑ ΣΤΟΙΧΕΙΑ ΝΗΣΙΩΤΙΚΟΥ ΣΧΕΔΙΟΥ ΔΡΑΣΗΣ ΓΙΑ ΤΗΝ ΑΕΙΦΟΡΟ ΕΝΕΡΓΕΙΑ</t>
  </si>
  <si>
    <t>ΔΙΕΥΘΥΝΣΗ ΙΣΤΟΣΕΛΙΔΑΣ</t>
  </si>
  <si>
    <t xml:space="preserve">                              www.islepact.pt</t>
  </si>
  <si>
    <t>Transporte de passageiros por estrada (transportes públicos, táxis, turismo, transfers, etc.)</t>
  </si>
  <si>
    <t>Other fleet for public and private services</t>
  </si>
  <si>
    <t>Outras frotas para serviços públicos e privados</t>
  </si>
  <si>
    <t>Transporte particular</t>
  </si>
  <si>
    <t>Passenger road transport and other passenger road transport services (public transports, taxi, tourism, school buses, etc.)</t>
  </si>
  <si>
    <t>Reisijatevedu maanteel ja teised maanteetranspordi teenused (ühistransport, takso, turism, koolibussid jne)</t>
  </si>
  <si>
    <t>Muu ühis- või eratransporditeenus</t>
  </si>
  <si>
    <t>Planeamento de infraestruturas energéticas</t>
  </si>
  <si>
    <t>Χερσαίες μεταφορές επιβατών και άλλες  οδικές υπηρεσίες μεταφοράς επιβατών (δημόσιες μεταφορές, ταξί, τουρισμός, σχολικά λεωφορεία, κλπ.)</t>
  </si>
  <si>
    <t>Λοιπός στόλος για δημόσιες και ιδιτικές υπηρεσίες</t>
  </si>
  <si>
    <t>Ιδωτικές μεταφορές</t>
  </si>
  <si>
    <t>Si prega di riempire la cella verde chiaro con il codice della vostra lingua, inserire la traduzione nella colonna sotto e mettere il codice della vostra lingua nella cella blu scuro della prima colonna:</t>
  </si>
  <si>
    <t>TABELLA TRADUZIONI</t>
  </si>
  <si>
    <t>Lingua</t>
  </si>
  <si>
    <t>Isola</t>
  </si>
  <si>
    <t>Anno</t>
  </si>
  <si>
    <t>Anno di riferimento</t>
  </si>
  <si>
    <t>Metodo di calcolo del CO2</t>
  </si>
  <si>
    <t xml:space="preserve">IPCC fattori di emissione </t>
  </si>
  <si>
    <t>ESCLUSIONE DI RESPONSABILITA': La responsabilità per il contenuto di questa pubblicazione è degli autori e non riflette necessariamente l'opinione delle Comunità europee. La Commissione Europea non è responsabile per qualsiasi uso che possa essere fatto delle informazioni ivi contenute.</t>
  </si>
  <si>
    <t>Link diretto alla pagina web dedicata al ISEAP (se presente)</t>
  </si>
  <si>
    <t>TOTALE</t>
  </si>
  <si>
    <t>Sito web</t>
  </si>
  <si>
    <t>CITTADINI E PARTI INTERESSATE</t>
  </si>
  <si>
    <t>Servizi di consulenza</t>
  </si>
  <si>
    <t>Sovvenzioni e sostegni finanziari</t>
  </si>
  <si>
    <t>Consapevolezza e trasmissione</t>
  </si>
  <si>
    <t>Formazione e istruzione</t>
  </si>
  <si>
    <t>Monitoraggio</t>
  </si>
  <si>
    <t>Regolamentazione</t>
  </si>
  <si>
    <t>ALTRI SETTORI (si prega di specificare)</t>
  </si>
  <si>
    <t>APPALTI PUBBLICI DI PRODOTTI E SERVIZI</t>
  </si>
  <si>
    <t>Requisiti/standard di efficienza energetica</t>
  </si>
  <si>
    <t>requisiti/standard energie rinnovabili</t>
  </si>
  <si>
    <t>PIANIFICAZIONE DEL TERRITORIO</t>
  </si>
  <si>
    <t>Pianificazione trasporti e mobilità</t>
  </si>
  <si>
    <t>Pianificazione infrastrutture energetiche</t>
  </si>
  <si>
    <t>Pianificazione delle energie rinnovabili del territorio</t>
  </si>
  <si>
    <t>Pianificazione strategica regionale e locale</t>
  </si>
  <si>
    <t>PRODUZIONE ENERGETICA SECONDARIA E FLUSSI ENERGETICI</t>
  </si>
  <si>
    <t>Elettricità (non rinnovabile)</t>
  </si>
  <si>
    <t>Calore (non rinnovabile)</t>
  </si>
  <si>
    <t>Freddo (non rinnovabile)</t>
  </si>
  <si>
    <t>Eolico</t>
  </si>
  <si>
    <t>Solare</t>
  </si>
  <si>
    <t>Geotermico</t>
  </si>
  <si>
    <t>Oceanico</t>
  </si>
  <si>
    <t>Rifiuti urbani</t>
  </si>
  <si>
    <t>Archiviazione</t>
  </si>
  <si>
    <t>connessione esterna</t>
  </si>
  <si>
    <t>Perdite nella distribuzione e autoconsumo</t>
  </si>
  <si>
    <t xml:space="preserve">OBIETTIVO RIDUZIONE CO2 ENTRO IL 2020 [ton/anno] </t>
  </si>
  <si>
    <t xml:space="preserve">OBIETTIVO PRODUZIONE ENERGIA RINNOVABILE ENTRO IL 2020 [ton/anno] </t>
  </si>
  <si>
    <t xml:space="preserve">RIDUZIONE DI C02 PREVISTA  [ton/anno] </t>
  </si>
  <si>
    <t>RISPARMIO ENERGETICO PREVISTO [MWh/anno]</t>
  </si>
  <si>
    <t>PRODUZIONE ENERGIA RINNOVABILE STIMATA [MWh/anno]</t>
  </si>
  <si>
    <t>OBIETTIVO RISPARMIO ENERGETICO ENTRO IL 2020  [MWh/anno]</t>
  </si>
  <si>
    <t>COSTI STIMATI DI INVESTIMENTO [euro]</t>
  </si>
  <si>
    <t>Analisi Ciclo Vitale (LCA) dei fattori di emissione</t>
  </si>
  <si>
    <t>Foglio</t>
  </si>
  <si>
    <t>Contenuti</t>
  </si>
  <si>
    <t>Mira a consentire la traduzione delle tabelle</t>
  </si>
  <si>
    <t>Inserire i fattori di emissione di CO2 per il calcolo delle emissioni</t>
  </si>
  <si>
    <t>Stabilire obiettivi ISEAP, visione a lungo termine e aspetti organizzativi e finanziari.</t>
  </si>
  <si>
    <t xml:space="preserve">Presentare il bilancio energetico di base e l'inventario delle emissioni di CO2. </t>
  </si>
  <si>
    <t xml:space="preserve">Presentare il bilancio energetico del piano nel 2020 e l'inventario delle emissioni di CO2. </t>
  </si>
  <si>
    <t xml:space="preserve">Presentare l'elenco delle azioni per l'energia sostenibile, gli investimenti e la riduzione delle emissioni di CO2. </t>
  </si>
  <si>
    <t>Piano di Azione per l'Energia Sostenibile Insulare (ISEAP)</t>
  </si>
  <si>
    <t>Istruzioni</t>
  </si>
  <si>
    <t>STRATEGIA GENERALE</t>
  </si>
  <si>
    <t>OBIETTIVO GENERALE DI RIDUZIONE DELLE EMISSIONI DI CO2 AL 2020</t>
  </si>
  <si>
    <t>Si prega di selezionare la casella corrispondente</t>
  </si>
  <si>
    <t>Riduzione assoluta</t>
  </si>
  <si>
    <t>oppure</t>
  </si>
  <si>
    <t>Riduzione pro capite</t>
  </si>
  <si>
    <t>Obiettivo non raggiunto</t>
  </si>
  <si>
    <t>VISIONE A LUNGO TERMINE  DELLE AUTORITA' LOCALI (si prega di includere aree prioritarie, principali tendenze e sfide)</t>
  </si>
  <si>
    <t>ASPETTI ORGANIZZATIVI E FINANZIARI</t>
  </si>
  <si>
    <t xml:space="preserve">Strutture di coordinamento e organizzative create/assegnate </t>
  </si>
  <si>
    <t xml:space="preserve">Capacità del personale assegnato </t>
  </si>
  <si>
    <t>Coinvolgimento di cittadini e parti interessate</t>
  </si>
  <si>
    <t xml:space="preserve">Fonti finanziarie previste per gli investimenti all'interno del vostro piano d'azione </t>
  </si>
  <si>
    <t>Misure previste per monitoraggio e proseguimento</t>
  </si>
  <si>
    <t>Vai alla scheda successiva dedicato all'Inventario delle Emissioni di Base</t>
  </si>
  <si>
    <t>INVENTARIO DELLE EMISSIONI DI BASE</t>
  </si>
  <si>
    <t>DATI GENERALI</t>
  </si>
  <si>
    <t>Anno Inventario</t>
  </si>
  <si>
    <t>Numero abitanti</t>
  </si>
  <si>
    <t>Campi obbligatori</t>
  </si>
  <si>
    <t>RISULTATI DEL BILANCIO ENERGETICO</t>
  </si>
  <si>
    <t>DOMANDA ENERGIA FINALE</t>
  </si>
  <si>
    <t>SETTORE DELLA DOMANDA</t>
  </si>
  <si>
    <t>DESCRIZIONE DELLE AZIONI DA IMPLEMENTARE</t>
  </si>
  <si>
    <t>Descrizione del settore</t>
  </si>
  <si>
    <t>RESIDENZIALE</t>
  </si>
  <si>
    <t>Acqua calda</t>
  </si>
  <si>
    <t>Riscaldamento e raffreddamento</t>
  </si>
  <si>
    <t>Illuminazione</t>
  </si>
  <si>
    <t>Cucina</t>
  </si>
  <si>
    <t>Frigoriferi e congelatori</t>
  </si>
  <si>
    <t>Lavatrici e asciugatrici</t>
  </si>
  <si>
    <t>Lavastoviglie</t>
  </si>
  <si>
    <t>Televisori</t>
  </si>
  <si>
    <t>Altri apparecchi elettrici</t>
  </si>
  <si>
    <t>SETTORE PRIMARIO</t>
  </si>
  <si>
    <t>Agricoltura, silvicoltura e pesca</t>
  </si>
  <si>
    <t>Estrazione di minerali</t>
  </si>
  <si>
    <t>SETTORE SECONDARIO</t>
  </si>
  <si>
    <t>Manifattura</t>
  </si>
  <si>
    <t>Fornitura di acqua, reti fognarie, gestione dei rifiuti e risanamento</t>
  </si>
  <si>
    <t>Costruzione</t>
  </si>
  <si>
    <t>SETTORE TERZIARIO</t>
  </si>
  <si>
    <t>Commercio all'ingrosso e al dettaglio, riparazione di autoveicoli e motocicli</t>
  </si>
  <si>
    <t>Servizi di vitto e alloggio</t>
  </si>
  <si>
    <t>Amministrazione pubblica generale e sicurezza sociale</t>
  </si>
  <si>
    <t>Difesa, giustizia, corpo di polizia e vigili del fuoco</t>
  </si>
  <si>
    <t>Educazione</t>
  </si>
  <si>
    <t>Sanità e servizi sociali</t>
  </si>
  <si>
    <t>Altri servizi</t>
  </si>
  <si>
    <t>Illuminazione pubblica</t>
  </si>
  <si>
    <t>TRASPORTI</t>
  </si>
  <si>
    <t>Trasporto di merci su strada e servizi di trasloco</t>
  </si>
  <si>
    <t>Trasporto privato</t>
  </si>
  <si>
    <t>Trasporto di passeggeri su strada e altri servizi di trasporto passeggeri su strada (taxi, turismo, scuolabus, ecc)</t>
  </si>
  <si>
    <t>Altra flotta per il servizio pubblico e privato</t>
  </si>
  <si>
    <t>Traduzione</t>
  </si>
  <si>
    <t>Fattori CO2</t>
  </si>
  <si>
    <t>Strategia complessiva</t>
  </si>
  <si>
    <t>Inventario Emissioni di Base</t>
  </si>
  <si>
    <t>Piano Inventario delle emissioni al 2020</t>
  </si>
  <si>
    <t>Riesportazione (navi, aerei, zone franche industriali, nazionali ed internazionali installazioni militari, ecc)</t>
  </si>
  <si>
    <t>Attività con uso intensivo di energia per l'esportazione (da escludere nel bilancio energetico dell'isola)</t>
  </si>
  <si>
    <t>Altro (da escludere nel bilancio energetico dell'isola)</t>
  </si>
  <si>
    <t>ENERGIA PER USO FINALE</t>
  </si>
  <si>
    <t>Servizi energetici centralizzati</t>
  </si>
  <si>
    <t>Elettricità da rete pubblica</t>
  </si>
  <si>
    <t>Calore da teleriscaldamento</t>
  </si>
  <si>
    <t>Freddo da telereffreddamento</t>
  </si>
  <si>
    <t>Combustibili fossili</t>
  </si>
  <si>
    <t>Olio combustibile</t>
  </si>
  <si>
    <t>Benzina</t>
  </si>
  <si>
    <t>Gas naturali</t>
  </si>
  <si>
    <t>Carbone</t>
  </si>
  <si>
    <t>Fonti di energia rinnovabile (ad esclusione dell'elettricità e del calore venduti a reti pubbliche)</t>
  </si>
  <si>
    <t>Fonti energetiche rinnovabili (da sistemi connessi alle reti pubbliche)</t>
  </si>
  <si>
    <t>Fonti di energia rinnovabile</t>
  </si>
  <si>
    <t>Recupero di energia</t>
  </si>
  <si>
    <t>Totale parziale</t>
  </si>
  <si>
    <t>TOTALE PER IL MERCATO INTERNO</t>
  </si>
  <si>
    <t>PRODUZIONE ENERGIA SECONDARIA E FLUSSI DI ENERGIA</t>
  </si>
  <si>
    <t>SETTORE DI PRODUZIONE</t>
  </si>
  <si>
    <t>FONTI ENERGETICHE</t>
  </si>
  <si>
    <t>Produzione di energia</t>
  </si>
  <si>
    <t>Elettricità</t>
  </si>
  <si>
    <t>Caldo</t>
  </si>
  <si>
    <t>Freddo</t>
  </si>
  <si>
    <t>ENERGIA PRIMARIA CONVERTITA IN ENERGIA SECONDARIA (consumo di energia primaria)</t>
  </si>
  <si>
    <t>Perdite nella conversione da energia primaria a energia secondaria</t>
  </si>
  <si>
    <t>EFFICIENZA CONVERSIONE ENERGETICA</t>
  </si>
  <si>
    <t>FLUSSI ENERGETICI</t>
  </si>
  <si>
    <t>Dati in ingresso archiviazione</t>
  </si>
  <si>
    <t>Dati in uscita archivizione</t>
  </si>
  <si>
    <t>Connessione esterna</t>
  </si>
  <si>
    <t>Importazione nell'isola</t>
  </si>
  <si>
    <t>Esportazione dall'isola</t>
  </si>
  <si>
    <t>Riesportazione e consumo esterno</t>
  </si>
  <si>
    <t>CONVERSIONE ENERGIA SECONDARIA</t>
  </si>
  <si>
    <t>Conversione dell'elettricità in freddo</t>
  </si>
  <si>
    <t xml:space="preserve">Conversione da calore a freddo </t>
  </si>
  <si>
    <t>Domanda energia finale</t>
  </si>
  <si>
    <t>FONTE ENERGIA PRIMARIA</t>
  </si>
  <si>
    <t>DOMANDA ENERGIA PRIMARIA</t>
  </si>
  <si>
    <t>Elettricità importata (cavo)</t>
  </si>
  <si>
    <t>Elettricità esportata (cavo)</t>
  </si>
  <si>
    <t>EMISSIONI DI CO2</t>
  </si>
  <si>
    <t>EMISSIONI DI CO2 DA PRODUZIONE</t>
  </si>
  <si>
    <t>EMISSIONI DI CO2 DA USO FINALE</t>
  </si>
  <si>
    <t>FATTORI EMISSIONI CO2</t>
  </si>
  <si>
    <t>Emissioni di CO2 da impianti ETS inclusi nei calcoli per l'uso finale di energia</t>
  </si>
  <si>
    <t>Emissioni di CO2 da impianti ETS inclusi nei calcoli per la produzione di energia secondaria</t>
  </si>
  <si>
    <t>Riduzione delle emissioni di CO2 per anno di riferimento</t>
  </si>
  <si>
    <t>Vai al prossimo foglio dedicato a Inventario delle emissioni nel 2020</t>
  </si>
  <si>
    <t xml:space="preserve">PIANO DI INVENTARIO EMISSIONI AL 2020 (attuazione delle azioni di energia sostenibile) </t>
  </si>
  <si>
    <t>Vai al prossimo fogliodedicato al Piano di Azione per l'Energia Sostenibile Insulare</t>
  </si>
  <si>
    <t>TITOLO DEL PIANO DI AZIONE PER L'ENERGIA SOSTENIBILE INSULARE</t>
  </si>
  <si>
    <t>Data dell'approvazione formale</t>
  </si>
  <si>
    <t>Autorità che approva il piano</t>
  </si>
  <si>
    <t>ELEMENTI CHIAVE DEL PIANO DI AZIONE PER L'ENERGIA SOSTENIBILE</t>
  </si>
  <si>
    <t>SETTORI E CAMPI DI AZIONE</t>
  </si>
  <si>
    <t>AZIONI (una riga per azione - inserisci altre righe se necessario; escludere le azioni ETS)</t>
  </si>
  <si>
    <t>RESPONSABILE PER L'IMPLEMENTAZIONE</t>
  </si>
  <si>
    <t>ATTUAZIONE PROGRAMMA</t>
  </si>
  <si>
    <t>Anno di inizio</t>
  </si>
  <si>
    <t>Anno di conclusione</t>
  </si>
  <si>
    <t>Idroelettrico</t>
  </si>
  <si>
    <t>1)</t>
  </si>
  <si>
    <t>Instructions</t>
  </si>
  <si>
    <t>Date of formal approval</t>
  </si>
  <si>
    <t>Authority approving the plan</t>
  </si>
  <si>
    <t>2)</t>
  </si>
  <si>
    <t>Energy efficiency requirements/standards</t>
  </si>
  <si>
    <t>Renewable energy requirements/standards</t>
  </si>
  <si>
    <t>Advisory services</t>
  </si>
  <si>
    <t>Financial support and grants</t>
  </si>
  <si>
    <t>Training and education</t>
  </si>
  <si>
    <t>3)</t>
  </si>
  <si>
    <t>EN</t>
  </si>
  <si>
    <t>PT</t>
  </si>
  <si>
    <t>ES</t>
  </si>
  <si>
    <t>FR</t>
  </si>
  <si>
    <t>GR</t>
  </si>
  <si>
    <t>SW</t>
  </si>
  <si>
    <t>DK</t>
  </si>
  <si>
    <t>IT</t>
  </si>
  <si>
    <t>…</t>
  </si>
  <si>
    <t>….</t>
  </si>
  <si>
    <t>…..</t>
  </si>
  <si>
    <t>TRANSLATION TABLE</t>
  </si>
  <si>
    <t>QUADRO DE TRADUÇÕES</t>
  </si>
  <si>
    <t>Please fill your language code in a light green cell, fill the translation of each item in the column below and put the code of your language in dark blue cell of first column:</t>
  </si>
  <si>
    <t>Por favor coloque o código do seu idioma numa das células verde claro, preencha a tradução de cada item na coluna em baixo e coloque o código do seu idioma na célula azul escuro da primeira coluna:</t>
  </si>
  <si>
    <t>Hot water</t>
  </si>
  <si>
    <t>Água quente</t>
  </si>
  <si>
    <t>Heating and cooling</t>
  </si>
  <si>
    <t>Aquecimento e arrefecimento</t>
  </si>
  <si>
    <t>Lighting</t>
  </si>
  <si>
    <t>Iluminação</t>
  </si>
  <si>
    <t>Cooking</t>
  </si>
  <si>
    <t>Cozinha</t>
  </si>
  <si>
    <t>Refrigerator and freezers</t>
  </si>
  <si>
    <t>Frigoríficos e congeladores</t>
  </si>
  <si>
    <t>Laundry machines and dryers</t>
  </si>
  <si>
    <t>Máquinas de lavar e secar roupa</t>
  </si>
  <si>
    <t>Dish washing</t>
  </si>
  <si>
    <t>Máquinas de lavar louça</t>
  </si>
  <si>
    <t>Tv sets</t>
  </si>
  <si>
    <t>Televisores</t>
  </si>
  <si>
    <t>Other electric appliances</t>
  </si>
  <si>
    <t>Outros aparelhos eléctricos</t>
  </si>
  <si>
    <t>Public lighting</t>
  </si>
  <si>
    <t>Iluminação pública</t>
  </si>
  <si>
    <t>Agriculture, forestry and fishing</t>
  </si>
  <si>
    <t>Agricultura, produção animal, caça, floresta e pesca</t>
  </si>
  <si>
    <t>Mining and quarrying</t>
  </si>
  <si>
    <t>Indústrias extractivas</t>
  </si>
  <si>
    <t>Manufacturing</t>
  </si>
  <si>
    <t>Indústrias transformadoras</t>
  </si>
  <si>
    <t>Water supply, sewerage, waste management and remediation activities</t>
  </si>
  <si>
    <t>Construction</t>
  </si>
  <si>
    <t>Construção</t>
  </si>
  <si>
    <t xml:space="preserve">Wholesale and retail trade; repair of motor vehicles and motorcycles </t>
  </si>
  <si>
    <t>Comércio por grosso e a retalho; reparação de veículos automóveis e motociclos</t>
  </si>
  <si>
    <t>Accomodation and food service activities</t>
  </si>
  <si>
    <t>Alojamento, restauração e similares</t>
  </si>
  <si>
    <t>General public administration and social security</t>
  </si>
  <si>
    <t>Administração pública e segurança social</t>
  </si>
  <si>
    <t>Defense, justice, police and fire departments</t>
  </si>
  <si>
    <t>Defesa, justiça, polícia e bombeiros</t>
  </si>
  <si>
    <t>Education</t>
  </si>
  <si>
    <t>Educação</t>
  </si>
  <si>
    <t>Human health and social work activities</t>
  </si>
  <si>
    <t>Actividades de saúde humana e apoio social</t>
  </si>
  <si>
    <t>Other services</t>
  </si>
  <si>
    <t>Outros serviços</t>
  </si>
  <si>
    <t>Private transports</t>
  </si>
  <si>
    <t>Freight transport by road and removal services</t>
  </si>
  <si>
    <t>Transporte de mercadorias por estrada e serviços de mudanças</t>
  </si>
  <si>
    <t>Hydro</t>
  </si>
  <si>
    <t>Hídrica</t>
  </si>
  <si>
    <t>Wind</t>
  </si>
  <si>
    <t>Eólica</t>
  </si>
  <si>
    <t>Solar</t>
  </si>
  <si>
    <t>Geothermal</t>
  </si>
  <si>
    <t>Geotérmica</t>
  </si>
  <si>
    <t>Ocean</t>
  </si>
  <si>
    <t>Oceânica</t>
  </si>
  <si>
    <t>Biomass</t>
  </si>
  <si>
    <t>Biomassa</t>
  </si>
  <si>
    <t>Urban waste</t>
  </si>
  <si>
    <t>Resíduos urbanos</t>
  </si>
  <si>
    <t>TOTAL</t>
  </si>
  <si>
    <t>SECONDARY ENERGY PRODUCTION AND ENERGY FLUXES</t>
  </si>
  <si>
    <t>PRODUÇÃO DE ENERGIA SECUNDÁRIA E FLUXOS ENERGÉTICOS</t>
  </si>
  <si>
    <t>Storage</t>
  </si>
  <si>
    <t>Armazenamento</t>
  </si>
  <si>
    <t>External connection</t>
  </si>
  <si>
    <t>Ligação externa</t>
  </si>
  <si>
    <t>Distribution losses and self-consumption</t>
  </si>
  <si>
    <t>Perdas de distribuição e consumos próprios</t>
  </si>
  <si>
    <t>Island  Sustainable Energy Action Plan (ISEAP)</t>
  </si>
  <si>
    <t>Starting year</t>
  </si>
  <si>
    <t>Ending year</t>
  </si>
  <si>
    <t>Mandatory fields</t>
  </si>
  <si>
    <t>Electricity (non-renewable)</t>
  </si>
  <si>
    <t>Heat (non-renewable)</t>
  </si>
  <si>
    <t>Cold (non-renewable)</t>
  </si>
  <si>
    <t>Electricidade (não renovável)</t>
  </si>
  <si>
    <t>Calor (não renovável)</t>
  </si>
  <si>
    <t>Frio (não renovável)</t>
  </si>
  <si>
    <t>SECTORS AND FIELDS OF ACTION</t>
  </si>
  <si>
    <t>ACTIONS
(one line per action - insert lines if necessary; exclude ETS actions)</t>
  </si>
  <si>
    <t>RESPONSIBLE FOR IMPLEMENTATION</t>
  </si>
  <si>
    <t>IMPLEMENTATION SCHEDULE</t>
  </si>
  <si>
    <t>ESTIMATED INVESTMENT COSTS [euro]</t>
  </si>
  <si>
    <t>EXPECTED ENERGY SAVINGS [MWh/year]</t>
  </si>
  <si>
    <t>EXPECTED RENEWABLE ENERGY PRODUCTION [MWh/year]</t>
  </si>
  <si>
    <t>EXPECTED CO2 REDUCTION [ton/year]</t>
  </si>
  <si>
    <t>ENERGY SAVINGS TARGET IN 2020 [MWh/year]</t>
  </si>
  <si>
    <t>RENEWABLE ENERGY PRODUCTION TARGET IN 2020 [MWh/year]</t>
  </si>
  <si>
    <t>CO2 REDUCTION TARGET IN 2020 [ton/year]</t>
  </si>
  <si>
    <t>LAND USE PLANNING</t>
  </si>
  <si>
    <t>Regional and local strategic planning</t>
  </si>
  <si>
    <t>Transports and mobility planning</t>
  </si>
  <si>
    <t>PUBLIC PROCUREMENT OF PRODUCTS AND SERVICES</t>
  </si>
  <si>
    <t>OTHER SECTORS (please specify)</t>
  </si>
  <si>
    <t>Instruções</t>
  </si>
  <si>
    <t>Data de aprovação formal</t>
  </si>
  <si>
    <t>Entidade que aprova o plano</t>
  </si>
  <si>
    <t>Campos obrigatórios</t>
  </si>
  <si>
    <t>Direct link to the webpage dedicated to ISEAP (if any)</t>
  </si>
  <si>
    <t>SECTORES E ÁREAS DE INTERVENÇÃO</t>
  </si>
  <si>
    <t>ACÇÕES
(uma linha por acção - inserir linhas se necessário; excluir acções CELE)</t>
  </si>
  <si>
    <t>RESPONSÁVEL PELA IMPLEMENTAÇÃO</t>
  </si>
  <si>
    <t>CALENDÁRIO DE IMPLEMENTAÇÃO</t>
  </si>
  <si>
    <t>Ano de início</t>
  </si>
  <si>
    <t>Ano de conclusão</t>
  </si>
  <si>
    <t>INVESTIMENTO ESTIMADO [euro]</t>
  </si>
  <si>
    <t>POUPANÇA DE ENERGIA ESPERADA [MWh/ano]</t>
  </si>
  <si>
    <t>PRODUÇÃO DE ENERGIA RENOVÁVEL ESPERADA [MWh/ano]</t>
  </si>
  <si>
    <t>REDUÇÃO DE EMISSÕES DE CO2 ESPERADAS [t/ano]</t>
  </si>
  <si>
    <t>META DE POUPANÇA DE ENERGIA EM 2020 [MWh/ano]</t>
  </si>
  <si>
    <t>META DE PRODUÇÃO DE ENERGIA RENOVÁVEL EM 2020 [MWh/ano]</t>
  </si>
  <si>
    <t>META DE REDUÇÃO DE EMISSÕES DE CO2 EM 2020 [t/ano]</t>
  </si>
  <si>
    <t>ORDENAMENTO DO TERRITÓRIO</t>
  </si>
  <si>
    <t>CONTRATOS PÚBLICOS DE PRODUTOS E SERVIÇOS</t>
  </si>
  <si>
    <t>CIDADÃOS E PARTES INTERESSADAS</t>
  </si>
  <si>
    <t>CITIZENS AND STAKEHOLDERS</t>
  </si>
  <si>
    <t>Ligação para o website dedicado ao ISEAP (se existir)</t>
  </si>
  <si>
    <t>Planeamento estratégico local e regional</t>
  </si>
  <si>
    <t>Planeamento de transportes e mobilidade</t>
  </si>
  <si>
    <t>Requisitos e standards para eficiência energética</t>
  </si>
  <si>
    <t>Requisitos e standards para energias renováveis</t>
  </si>
  <si>
    <t>Serviços de aconselhamento</t>
  </si>
  <si>
    <t>Sensibilização e cooperação</t>
  </si>
  <si>
    <t>Awareness raising and networking</t>
  </si>
  <si>
    <t>Formação e educação</t>
  </si>
  <si>
    <t>OUTROS SECTORES (por favor, especificar)</t>
  </si>
  <si>
    <t>Översättningstabell</t>
  </si>
  <si>
    <t>Var god och fyll i er landskod i den gröna cellen,fyll i översättningar av varje sak i kolumnen nedan och skriv koden för ert språk i den mörkblå cellen i den försa kolumnen.</t>
  </si>
  <si>
    <t>Uthållig energiplan för ön (ISEAP)</t>
  </si>
  <si>
    <t>Instruktioner</t>
  </si>
  <si>
    <t>Datum för när planen antogs</t>
  </si>
  <si>
    <t>Myndighet som antar planen</t>
  </si>
  <si>
    <t>Obligatoriska fält</t>
  </si>
  <si>
    <t>SEKTORER OCH AKTIVITETSOMRÅDEN</t>
  </si>
  <si>
    <t>AKTIVITETER (en rad per aktivitet-lägg in fler linjer om nödvändigt; uteslut ETS aktiviteter)</t>
  </si>
  <si>
    <t>ANSVARIG FÖR GENOMFÖRANDE</t>
  </si>
  <si>
    <t>TIDPLAN FÖR GENOMFÖRANDE</t>
  </si>
  <si>
    <t>Startår</t>
  </si>
  <si>
    <t>Slutår</t>
  </si>
  <si>
    <t>UPPSKATTADE INVESTERINGSKOSTNADER (euro)</t>
  </si>
  <si>
    <t>UPPSKATTADE ENEGIBESPARINGAR (MWh/year)</t>
  </si>
  <si>
    <t>UPPSKATTAD CO2 REDUKTION (ton/year)</t>
  </si>
  <si>
    <t>PRODUKTION AV FÖRNYESLBAR ENERGI- MÅL 2020 (MWh/year)</t>
  </si>
  <si>
    <t>CO2 REDUKTION -MÅL 2020 (MWh/year)</t>
  </si>
  <si>
    <t>Varmvatten</t>
  </si>
  <si>
    <t>Värme och kyla</t>
  </si>
  <si>
    <t>Belysning</t>
  </si>
  <si>
    <t>Matlagning</t>
  </si>
  <si>
    <t>Tillverkning</t>
  </si>
  <si>
    <t>Försvar,rättsväsende, polis- och räddningstjänst</t>
  </si>
  <si>
    <t>Utbildning</t>
  </si>
  <si>
    <t>Hälso- och socialtjänst</t>
  </si>
  <si>
    <t>Offentlig belysning</t>
  </si>
  <si>
    <t>Privata transporter</t>
  </si>
  <si>
    <t>SEKUNDÄR ENERGIPRODUKTION OCH ENERGIFLÖDEN</t>
  </si>
  <si>
    <t>El (ej förnyelsebar)</t>
  </si>
  <si>
    <t>Värme (ej förnyelsebar)</t>
  </si>
  <si>
    <t>Vattenkraft</t>
  </si>
  <si>
    <t>Vindkraft</t>
  </si>
  <si>
    <t>Solenergi</t>
  </si>
  <si>
    <t>Geotermisk energi</t>
  </si>
  <si>
    <t>Våg (ocean)</t>
  </si>
  <si>
    <t>Hushållsavfall</t>
  </si>
  <si>
    <t>Lagring</t>
  </si>
  <si>
    <t>Externa anslutningar</t>
  </si>
  <si>
    <t>MARKANVÄNDNINGSPLANERING</t>
  </si>
  <si>
    <t>Transport- och mobilitetsplanering</t>
  </si>
  <si>
    <t>OFFENTLIG UPPHANDLING AV PRODUKTER OCH TJÄNSTER</t>
  </si>
  <si>
    <t>Energieffektivisering krav och standards</t>
  </si>
  <si>
    <t>Förnyeslebar energi krav och standard</t>
  </si>
  <si>
    <t>INVÅNARE OCH AKTÖRER</t>
  </si>
  <si>
    <t>Rådgivande tjänster</t>
  </si>
  <si>
    <t>Finansiella stöd och bidrag</t>
  </si>
  <si>
    <t>Beteende påverkan och nätverksarbete</t>
  </si>
  <si>
    <t>ANDRA SEKTORER (specificera)</t>
  </si>
  <si>
    <t>OVERSÆTTELSES TABEL</t>
  </si>
  <si>
    <t>Ø handlingsplan for bæredygtig energi (ISEAP)</t>
  </si>
  <si>
    <t>Dato for formel godkendelse</t>
  </si>
  <si>
    <t>Myndighed der godkender planen</t>
  </si>
  <si>
    <t>Obligatoriske felter</t>
  </si>
  <si>
    <t>SEKTORER OG Indsatsområder</t>
  </si>
  <si>
    <t xml:space="preserve">Handlinger (Én linje pr handling - indsæt linjer om nødvendigt; undlad ETS handlinger) </t>
  </si>
  <si>
    <t>ANSVARLIG FOR IMPLEMENTERING</t>
  </si>
  <si>
    <t>Tidsplan for implementering</t>
  </si>
  <si>
    <t>Begyndelsesår</t>
  </si>
  <si>
    <t>Afslutnings år</t>
  </si>
  <si>
    <t>ANSLÅEDE INVESTERINGSOMKOSTNINGER [euro]</t>
  </si>
  <si>
    <t>Forventede energibesparelser [MWh / år]</t>
  </si>
  <si>
    <t>FORVENTET produktion af vedvarende energi [MWh / år]</t>
  </si>
  <si>
    <t>FORVENTET CO2 reduktion [ton / år]</t>
  </si>
  <si>
    <t>Energisparemål i 2020 [MWh / år]</t>
  </si>
  <si>
    <t>Produktion af vedvarende energi i 2020 [MWh / år]</t>
  </si>
  <si>
    <t>CO2 reduktionsmål i 2020 [ton / år]</t>
  </si>
  <si>
    <t>Varmt vand</t>
  </si>
  <si>
    <t>Madlavning</t>
  </si>
  <si>
    <t>Køleskabe og frysere</t>
  </si>
  <si>
    <t>Vaskemaskiner og tørretumblere</t>
  </si>
  <si>
    <t>Opvask</t>
  </si>
  <si>
    <t>Tv-apparater</t>
  </si>
  <si>
    <t>Andre elektriske apparater</t>
  </si>
  <si>
    <t>Landbrug, skovbrug og fiskeri</t>
  </si>
  <si>
    <t>Råstofudvinding</t>
  </si>
  <si>
    <t>Byggeri</t>
  </si>
  <si>
    <t>Forsvar, retsvæsen, politi og brandvæsen</t>
  </si>
  <si>
    <t>Uddannelse</t>
  </si>
  <si>
    <t>Sundhedsvæsen og sociale foranstaltninger</t>
  </si>
  <si>
    <t>Vejgodstransport og flytning</t>
  </si>
  <si>
    <t>Private transporter</t>
  </si>
  <si>
    <t>SEKUNDÆR ENERGIPRODUKTION OG ENERGI UDSVING</t>
  </si>
  <si>
    <t>El (ikke vedvarende)</t>
  </si>
  <si>
    <t>Varme (ikke vedvarende)</t>
  </si>
  <si>
    <t>Kolde (ikke vedvarende)</t>
  </si>
  <si>
    <t>Vind</t>
  </si>
  <si>
    <t>Geotermisk</t>
  </si>
  <si>
    <t>Biomasse</t>
  </si>
  <si>
    <t>Byaffald</t>
  </si>
  <si>
    <t>Ekstern tilslutning</t>
  </si>
  <si>
    <t>Distributionstab og selvstændige forbrug</t>
  </si>
  <si>
    <t>...</t>
  </si>
  <si>
    <t>Arealanvendelsesplanlægning</t>
  </si>
  <si>
    <t>Regionale og lokale strategiske planlægning</t>
  </si>
  <si>
    <t>Transport og planlægning af mobilitet</t>
  </si>
  <si>
    <t>OFFENTLIGE indkøb af varer og tjenesteydelser</t>
  </si>
  <si>
    <t>Vedvarende energi krav / standarder</t>
  </si>
  <si>
    <t>Borgere og interessenter</t>
  </si>
  <si>
    <t>Rådgivning</t>
  </si>
  <si>
    <t>Økonomisk støtte og tilskud</t>
  </si>
  <si>
    <t>Bevidstgørelse og netværk</t>
  </si>
  <si>
    <t>Træning og uddannelse</t>
  </si>
  <si>
    <t>Andre sektorer (angiv nærmere)</t>
  </si>
  <si>
    <t>Direkte link til den webside dedikeret til ISEAP (hvis nogen)</t>
  </si>
  <si>
    <t>ANSVARSFRASKRIVELSE: Ansvaret for indholdet af denne publikation ligger hos forfatterne. Det afspejler ikke nødvendigvis udtalelse fra De Europæiske Fællesskaber. Europa-Kommissionen er ikke ansvarlig for nogen brug, der kan være lavet af oplysningerne heri.</t>
  </si>
  <si>
    <t>EST</t>
  </si>
  <si>
    <t>TÕLGETE TABEL</t>
  </si>
  <si>
    <t>Palun kirjuta helerohelisse lahtrisse oma keele kodeering, täida alljärgnev veerg tõlgetega ja märgi keele kood esimese tulba tumesinisesse lahtrisse:</t>
  </si>
  <si>
    <t>Saare säästva energia tegevusplaan (ISEAP)</t>
  </si>
  <si>
    <t>Juhised</t>
  </si>
  <si>
    <t>Ametliku kooskõlastamise kuupäev</t>
  </si>
  <si>
    <t>Tegevusplaani kooskõlastav ametkond</t>
  </si>
  <si>
    <t>Kohustuslikud väljad</t>
  </si>
  <si>
    <t>Tegevusvaldkonnad ja sektorid</t>
  </si>
  <si>
    <t>TEGEVUSED (üks rida tegevuse kohta- sisesta read kui vajalik; jäta välja emissioonide kauplemisskeemi tegevused)</t>
  </si>
  <si>
    <t>VASTUTAV ELLUVIIMISE EEST</t>
  </si>
  <si>
    <t>ELLUVIIMISE AJAKAVA</t>
  </si>
  <si>
    <t>Alustamise aasta</t>
  </si>
  <si>
    <t>Lõpetamise aasta</t>
  </si>
  <si>
    <t>INVESTEERINGU HINNANGULINE MAKSUMUS [eurodes]</t>
  </si>
  <si>
    <t>EELDATAV ENERGIASÄÄST [MWh/aastas]</t>
  </si>
  <si>
    <t>EELDATAV TAASTUVENERGIA TOOTMINE [MWh/aastas]</t>
  </si>
  <si>
    <t>EELDATAV CO2 VÄHENEMINE [tonni/aastas]</t>
  </si>
  <si>
    <t>ENERGIA SÄÄST AASTAKS 2020 [MWh/aastas]</t>
  </si>
  <si>
    <t>TAASTUVENERGIA TOOTMINE AASTAKS 2020 [MWh/aastas]</t>
  </si>
  <si>
    <t>CO2 VÄHENEMINE AASTAKS 2020 [tonni/aastas]</t>
  </si>
  <si>
    <t>Soe vesi</t>
  </si>
  <si>
    <t>Kütmine ja jahutamine</t>
  </si>
  <si>
    <t>Valgustus</t>
  </si>
  <si>
    <t>Toiduvalmistamine</t>
  </si>
  <si>
    <t>Pesumasinad ja -kuivatid</t>
  </si>
  <si>
    <t>Nõudepesu</t>
  </si>
  <si>
    <t>Televiisorid</t>
  </si>
  <si>
    <t>Teised elektrilised seadmed</t>
  </si>
  <si>
    <t>Põllumajandus, metsandus ja kalandus</t>
  </si>
  <si>
    <t>Kaevandamine</t>
  </si>
  <si>
    <t>Ehitus</t>
  </si>
  <si>
    <t>Haridus</t>
  </si>
  <si>
    <t>Tervisekaitse ja sotsiaaltöö</t>
  </si>
  <si>
    <t>Teised teenused</t>
  </si>
  <si>
    <t>Tänavavalgustus</t>
  </si>
  <si>
    <t>Eratransport</t>
  </si>
  <si>
    <t>SEKUNDAARNE ENERGIA TOOTMINE JA  ENERGIA ÜLEKANNE</t>
  </si>
  <si>
    <t>Elekter (taastumatutest allikatest)</t>
  </si>
  <si>
    <t>Küte (taastumatutest allikatest)</t>
  </si>
  <si>
    <t>Jahutamine (taastumatutest allikatest)</t>
  </si>
  <si>
    <t>Hüdro</t>
  </si>
  <si>
    <t>Tuul</t>
  </si>
  <si>
    <t>Päike</t>
  </si>
  <si>
    <t>Maasoojus</t>
  </si>
  <si>
    <t>Okeaan</t>
  </si>
  <si>
    <t>Jäätmed</t>
  </si>
  <si>
    <t>Säilitamine</t>
  </si>
  <si>
    <t>Väline ühendus</t>
  </si>
  <si>
    <t>Ülekande kaod ja kohapealne tarbimine</t>
  </si>
  <si>
    <t>MAAKASUTUSE PLANEERIMINE</t>
  </si>
  <si>
    <t>Regionaalne ja kohalik strateegiline planeerimine</t>
  </si>
  <si>
    <t>TOODETE JA TEENUSE RIIGIHANGE</t>
  </si>
  <si>
    <t>Energia efektiivsuse nõuded/standardid</t>
  </si>
  <si>
    <t>Taastuvenergia nõuded/standardid</t>
  </si>
  <si>
    <t>KODANIKUD JA HUVIRÜHMAD</t>
  </si>
  <si>
    <t>Nõustamisteenused</t>
  </si>
  <si>
    <t>Finantsabi ja toetused</t>
  </si>
  <si>
    <t>Teadlikkuse tõstmine ja koostöövõrgustikud</t>
  </si>
  <si>
    <t>Koolitus ja haridus</t>
  </si>
  <si>
    <t>TEISED SEKTORID (palun täpsusta)</t>
  </si>
  <si>
    <t>KOKKU</t>
  </si>
  <si>
    <t>Otselink ISEAP koduleheküljele (kui on olemas)</t>
  </si>
  <si>
    <t>LOOBUMINE VASTUTUSEST: Kogu vastutus antud väljaande sisu eest lasub autoritel. See ei peegelda tingimata Euroopa riikide arvamust. Euroopa Komitee ei ole vastutav siin oleva informatsiooni kasutamise eest.</t>
  </si>
  <si>
    <t>ΠΙΝΑΚΑΣ ΜΕΤΑΦΡΑΣΗΣ</t>
  </si>
  <si>
    <t xml:space="preserve">Παρακαλώ συμπληρώστε τη γλώσσα σας στο πράσινο κελί. Μεταφράστε κάθε γραμμή του πίνκακα και προσθέστε τον ανάλογο κώδικα στο μπλέ κελί στην πρώτη στήλη. </t>
  </si>
  <si>
    <t>Νησιωτικό Σχέδιο Δράσης για την Αειφόρο Ενέργεια (ΝΣΔΑΕ)</t>
  </si>
  <si>
    <t>Οδηγίες</t>
  </si>
  <si>
    <t>Ημερομηνία επίσημης έγκρισης</t>
  </si>
  <si>
    <t>Αρχή που εγκρίνει το σχέδιο</t>
  </si>
  <si>
    <t>Υποχρεωτικά πεδία</t>
  </si>
  <si>
    <t>ΤΟΜΕΙΣ ΚΑΙ ΠΕΔΙΑ ΔΡΑΣΗΣ</t>
  </si>
  <si>
    <t>ΔΡΑΣΕΙΣ (μία γραμμή ανά δράση - εάν χρειαστεί εισάγετε γραμμές, μη συμπεριλάβετε τις δράσεις ETS)</t>
  </si>
  <si>
    <t>ΥΠΕΥΘΥΝΟΣ ΓΙΑ ΤΗΝ ΕΦΑΡΜΟΓΗ</t>
  </si>
  <si>
    <t>ΠΡΟΓΡΑΜΜΑ ΕΦΑΡΜΟΓΗΣ</t>
  </si>
  <si>
    <t>Έτος έναρξης</t>
  </si>
  <si>
    <t>Έτος λήξης</t>
  </si>
  <si>
    <t>ΑΝΑΜΕΝΟΜΕΝΕΣ ΕΠΕΝΔΥΤΙΚΕΣ ΔΑΠΑΝΕΣ [ευρώ]</t>
  </si>
  <si>
    <t>ΑΝΑΜΕΝΟΜΕΝΗ ΕΞΟΙΚΟΝΟΜΗΣΗ ΕΝΕΡΓΕΙΑΣ [ΜWh/έτος]</t>
  </si>
  <si>
    <t>ΑΝΑΜΕΝΟΜΕΝΗ ΠΑΡΑΓΩΓΗ ΑΠΟ ΑΝΑΝΕΩΣΙΜΕΣ ΠΗΓΕΣ ΕΝΕΡΓΕΙΑΣ [ΜWh/έτος]</t>
  </si>
  <si>
    <t>ΑΝΑΜΕΝΟΜΕΝΗ ΜΕΙΩΣΗ CO2 [τόνοι/έτος]</t>
  </si>
  <si>
    <t>Ζεστό νερό χρήσης</t>
  </si>
  <si>
    <t>Θέρμανση και ψύξη</t>
  </si>
  <si>
    <t>Μαγείρεμα</t>
  </si>
  <si>
    <t>Ψυγεία και καταψύκτες</t>
  </si>
  <si>
    <t>Πλυντήρια και στεγνωτήρια</t>
  </si>
  <si>
    <t>Πλυντήρια πιάτων</t>
  </si>
  <si>
    <t>Τηλεοράσεις</t>
  </si>
  <si>
    <t>Άλλες ηλεκτρικές συσκευές</t>
  </si>
  <si>
    <t>Γεωργία, δασοκομία και αλιεία</t>
  </si>
  <si>
    <t>Ορυχεία και λατομεία</t>
  </si>
  <si>
    <t>Μεταποίηση</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</si>
  <si>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</si>
  <si>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</si>
  <si>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</si>
  <si>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Δραστηριότητες υπηρεσιών παροχής καταλύματος και υπηρεσιών εστίασης</t>
  </si>
  <si>
    <t>Γενική δημόσια διοίκηση και κοινωνική ασφάλιση</t>
  </si>
  <si>
    <t>Υπηρεσίες άμυνας και δικαιοσύνης, αστυνομία και πυσοσβεστικά σώματα</t>
  </si>
  <si>
    <t>Εκπαίδευση</t>
  </si>
  <si>
    <t>Δραστηριότητες σχετικές με την ανθρώπινη υγεία και την κοινωνική μέριμνα</t>
  </si>
  <si>
    <t>Άλλες υπηρεσίες</t>
  </si>
  <si>
    <t>Οδικές μεταφορές εμπορευμάτων και υπηρεσίες μετακόμισης</t>
  </si>
  <si>
    <t>ΔΕΥΤΕΡΟΓΕΝΗΣ ΠΑΡΑΓΩΓΗ ΕΝΕΡΓΕΙΑΣ ΚΑΙ ΕΝΕΡΓΕΙΑΚΏΝ ΡΟΩΝ</t>
  </si>
  <si>
    <t>Ηλεκτριμός (συμβατική)</t>
  </si>
  <si>
    <t>Θέρμανση (συμβατική)</t>
  </si>
  <si>
    <t>Ψύξη (συμβατική)</t>
  </si>
  <si>
    <t>Υδραυλική ενέργεια</t>
  </si>
  <si>
    <t>Αιολική ενέργεια</t>
  </si>
  <si>
    <t>Ηλιακή ενέργεια</t>
  </si>
  <si>
    <t>Γεωθερμική ενέργεια</t>
  </si>
  <si>
    <t>Ωκεάνια ενέργεια</t>
  </si>
  <si>
    <t>Βιομάζα</t>
  </si>
  <si>
    <t>Αστικά απόβλητα</t>
  </si>
  <si>
    <t>Αποθήκευση</t>
  </si>
  <si>
    <t>Εξωτερική διασύνδεση</t>
  </si>
  <si>
    <t>Απώλειες διανομής και αυτο-κατανάλωση</t>
  </si>
  <si>
    <t>ΣΧΕΔΙΑΣΜΟΣ ΧΡΗΣΕΩΝ ΓΗΣ</t>
  </si>
  <si>
    <t>Στρατηγικός σχεδιασμός περιφερειών και τοπικών αρχών</t>
  </si>
  <si>
    <t>Σχεδιασμός μεταφορών και κινητικότητας</t>
  </si>
  <si>
    <t>ΔΗΜΟΣΙΕΣ ΣΥΜΒΑΣΕΙΣ ΠΡΟΪΟΝΤΩΝ ΚΑΙ ΥΠΗΡΕΣΙΩΝ</t>
  </si>
  <si>
    <t>Απαιτήσεις/πρότυπα ενεργειακής απόδοσης</t>
  </si>
  <si>
    <t>Απαιτήσεις/πρότυπα ανανεώσιμης ενέργειας</t>
  </si>
  <si>
    <t>ΠΟΛΙΤΕΣ ΚΑΙ ΕΜΠΛΕΚΟΜΕΝΟΙ ΦΟΡΕΙΣ</t>
  </si>
  <si>
    <t>Συμβουλευτικές υπηρεσίες</t>
  </si>
  <si>
    <t>Οικονομική υποστήριξη και επιχορηγήσεις</t>
  </si>
  <si>
    <t>Ευαισθητοποίηση και δικτύωση</t>
  </si>
  <si>
    <t>Κατάρτιση και εκπαίδευση</t>
  </si>
  <si>
    <t>ΑΛΛΟΙ ΚΛΑΔΟΙ (διευκρινίστε)</t>
  </si>
  <si>
    <t>ΣΥΝΟΛΟ</t>
  </si>
  <si>
    <t>Απευθείας σύνδεση με την ιστοσελίδα για το ΝΣΔΑΕ (εάν υπάρχει)</t>
  </si>
  <si>
    <t>ΑΠΟΠΟΙΗΣΗ: Η αποκλειστική ευθύνη για το περιεχόμενο αυτής της δημοσίευσης βαραίνει τους συγγραφείς. Δεν εκφράζει απαραίτητα τη γνώμη των Ευρωπαϊκών Κοινοτήτων. Η Ευρωπαϊκή Επιτροπή δεν ευθύνεται για οποιαδήποτε χρήση των πληροφοριών που περιέχονται σε αυτήν.</t>
  </si>
  <si>
    <t>ΣΤΟΧΟΣ ΠΑΡΑΓΩΓΗΣ ΑΠΟ ΑΝΑΝΕΩΣΙΜΕΣ ΠΗΓΕΣ ΕΝΕΡΓΕΙΑΣ ΜΕΧΡΙ ΤΟ 2020 [MWh/έτος]</t>
  </si>
  <si>
    <t>ΣΤΟΧΟΣ ΜΕΙΩΣΗΣ CO2 ΜΕΧΡΙ ΤΟ 2020 [τόνοι/έτος]</t>
  </si>
  <si>
    <t>ΣΤΟΧΟΣ ΕΞΟΙΚΟΝΟΜΗΣΗΣ ΕΝΕΡΓΕΙΑΣ ΜΕΧΡΙ ΤΟ 2020 [MWh/έτος]</t>
  </si>
  <si>
    <t>Apoios financeiros e subsídios</t>
  </si>
  <si>
    <t>Energy infrastructures planning</t>
  </si>
  <si>
    <t>Renewable energy land use planning</t>
  </si>
  <si>
    <t>Planeamento territorial das energias renováveis</t>
  </si>
  <si>
    <t>Monitoring</t>
  </si>
  <si>
    <t>Monitorização</t>
  </si>
  <si>
    <t>Regulamentation</t>
  </si>
  <si>
    <t>Regulamentação</t>
  </si>
  <si>
    <t>Plano de Acção para a Energia Sustentável nas Ilhas (ISEAP)</t>
  </si>
  <si>
    <t>Transpordi ja liikumise planeerimine</t>
  </si>
  <si>
    <t>Energeetika infrastruktuuri planeerimine</t>
  </si>
  <si>
    <t>Taastuvenergia maakasutuse planeerimine</t>
  </si>
  <si>
    <t>Seire</t>
  </si>
  <si>
    <t>Seadusandlus</t>
  </si>
  <si>
    <t>UPPSKATTAD FÖRNYBAR ENERGIPRODUKTION (MWh/year)</t>
  </si>
  <si>
    <t>ENERGIBESPARINGSMÅL ÅR 2020 (MWh/year)</t>
  </si>
  <si>
    <t>Jordbruk, skogsbruk och fiske</t>
  </si>
  <si>
    <t>Utvinning av mineral</t>
  </si>
  <si>
    <t>Vattenförsörjning; avloppsrening, avfallshantering och sanering</t>
  </si>
  <si>
    <t>Byggverksamhet</t>
  </si>
  <si>
    <t>Handel; reparation av motorfordon och motorcyklar</t>
  </si>
  <si>
    <t>Hotell- och restaurangverksamhet</t>
  </si>
  <si>
    <t>Offentlig förvaltning (och försvar); obligatorisk socialförsäkring</t>
  </si>
  <si>
    <t>Transport och magasinering</t>
  </si>
  <si>
    <t>Kyla (ej förnyelsebar)</t>
  </si>
  <si>
    <t>Bioenergi (biomassa)</t>
  </si>
  <si>
    <t>Distributionsförluster och egen användning</t>
  </si>
  <si>
    <t>Regional och lokal strategisk planering</t>
  </si>
  <si>
    <t>Planer för energi infrastruktur</t>
  </si>
  <si>
    <t>Planering för markanvändning</t>
  </si>
  <si>
    <t>Kurser och utbildning</t>
  </si>
  <si>
    <t>Mätning och uppföljning</t>
  </si>
  <si>
    <t>Lagar och regler</t>
  </si>
  <si>
    <t>Direkt länk till hemsidan för energiplanen ISEAP om det finns någon</t>
  </si>
  <si>
    <t>Ansvarsfriskrivning: Det totala ansvaret för innehållet i denna publikation ligger hos författarna. Det visar inte nödvändigtvis opinionen i den Europeiska gemenskapen. EU -kommissionen är inte ansvarig för hur  denna information används.</t>
  </si>
  <si>
    <t>Σχεδιασμός ενεργειακών υποδομών</t>
  </si>
  <si>
    <t>Σχεδιασμός χρήσεων γης για αξιοποίηση ΑΠΕ</t>
  </si>
  <si>
    <t>Παρακολούθηση</t>
  </si>
  <si>
    <t>Νομοθετήματα</t>
  </si>
  <si>
    <t>Du bedes udfylde din sprogkode i den lysegrøn celle, fylde oversættelse af hvert element i kolonnen nedenfor og sætte koden for dit sprog i den mørkeblå celle i første kolonne:</t>
  </si>
  <si>
    <t>Energieffektivitets krav / standarder</t>
  </si>
  <si>
    <t>OVERALL STRATEGY</t>
  </si>
  <si>
    <t>Absolute reduction</t>
  </si>
  <si>
    <t>Per capita reduction</t>
  </si>
  <si>
    <t>Coordination and organisational structures created/assigned</t>
  </si>
  <si>
    <t>Staff capacity allocated</t>
  </si>
  <si>
    <t>Involvement of stakeholders and citizens</t>
  </si>
  <si>
    <t>Overall estimated budget</t>
  </si>
  <si>
    <t>Foreseen financing sources for the investments within your action plan</t>
  </si>
  <si>
    <t>Planned measures for monitoring and follow up</t>
  </si>
  <si>
    <t>BASELINE EMISSION INVENTORY</t>
  </si>
  <si>
    <t>Inventory year</t>
  </si>
  <si>
    <t>Emission reporting unit</t>
  </si>
  <si>
    <t>Fossil fuels</t>
  </si>
  <si>
    <t>Natural gas</t>
  </si>
  <si>
    <t>Diesel</t>
  </si>
  <si>
    <t>Gasoline</t>
  </si>
  <si>
    <t>Coal</t>
  </si>
  <si>
    <t xml:space="preserve">                  www.islepact.pt</t>
  </si>
  <si>
    <t>ESTRATÉGIA GLOBAL</t>
  </si>
  <si>
    <t>Subtotal</t>
  </si>
  <si>
    <t>DEMAND SECTOR</t>
  </si>
  <si>
    <t>SECTOR DE PROCURA</t>
  </si>
  <si>
    <t>ΤΟΜΕΑΣ ΖΗΤΗΣΗΣ</t>
  </si>
  <si>
    <t>BEHOVSSEKTOR</t>
  </si>
  <si>
    <t>EFTERSPØRGSEL SEKTOR</t>
  </si>
  <si>
    <t>TARBIJAD</t>
  </si>
  <si>
    <t>Υποσύνολο</t>
  </si>
  <si>
    <t>Delsumma</t>
  </si>
  <si>
    <t>Sub-total</t>
  </si>
  <si>
    <t>Vahesumma</t>
  </si>
  <si>
    <t>ENERGY FOR FINAL USE</t>
  </si>
  <si>
    <t>ENERGIA PARA CONSUMO FINAL</t>
  </si>
  <si>
    <t>ΕΝΕΡΓΕΙΑ ΓΙΑ ΤΕΛΙΚΉ ΧΡΗΣΗ</t>
  </si>
  <si>
    <t>ENERGI FÖR SLUTLIG ANVÄNDNING</t>
  </si>
  <si>
    <t>ENERGI til endelig anvendelse</t>
  </si>
  <si>
    <t>ENERGIA LÕPPTARBIMISES</t>
  </si>
  <si>
    <t>Centralized energy services</t>
  </si>
  <si>
    <t>Serviços energéticos centralizados</t>
  </si>
  <si>
    <t>Κεντρικές υπηρεσίες ενέργειας</t>
  </si>
  <si>
    <t>Centraliserde energitjänster</t>
  </si>
  <si>
    <t>Centraliseret energitjenester</t>
  </si>
  <si>
    <t>Kesksed energiateenused</t>
  </si>
  <si>
    <t>Electricity from public grid</t>
  </si>
  <si>
    <t>Electricidade da rede pública</t>
  </si>
  <si>
    <t>Ηλεκτρική ενέργεια από δημόσιο δίκτυο</t>
  </si>
  <si>
    <t>Elektricitet från det allmäna elnätet</t>
  </si>
  <si>
    <t>Elektricitet fra offentlige net</t>
  </si>
  <si>
    <t>Elekter avalikust võrgust</t>
  </si>
  <si>
    <t>Heat from district heating</t>
  </si>
  <si>
    <t>Calor de rede de pública</t>
  </si>
  <si>
    <t>Θέρμανση από τηλεθέρμανση</t>
  </si>
  <si>
    <t>Värme från fjärrvärme</t>
  </si>
  <si>
    <t>Varme fra fjernvarme</t>
  </si>
  <si>
    <t>Soojus kaugküttevõrgust</t>
  </si>
  <si>
    <t>Cold from district cooling</t>
  </si>
  <si>
    <t>Frio de rede pública</t>
  </si>
  <si>
    <t>Ψύξη από τηλεψύξη</t>
  </si>
  <si>
    <t>Kyla från fjärrkyla</t>
  </si>
  <si>
    <t>Kulde fra fjernkøling</t>
  </si>
  <si>
    <t>Jahutus jahutusvõrgust</t>
  </si>
  <si>
    <t>Combustíveis fósseis</t>
  </si>
  <si>
    <t>Ορυκτά καύσιμα</t>
  </si>
  <si>
    <t>Fossila bränslen</t>
  </si>
  <si>
    <t>Fossile brændstoffer</t>
  </si>
  <si>
    <t>Fossiilsed kütused</t>
  </si>
  <si>
    <t>Fueloil</t>
  </si>
  <si>
    <t>Fuelóleo</t>
  </si>
  <si>
    <t>Μαζούτ</t>
  </si>
  <si>
    <t>Eldningsolja</t>
  </si>
  <si>
    <t>Fuelolie</t>
  </si>
  <si>
    <t>kütteõli</t>
  </si>
  <si>
    <t>Gasóleo</t>
  </si>
  <si>
    <t>Πετρέλαιο</t>
  </si>
  <si>
    <t>diisel</t>
  </si>
  <si>
    <t>Gasolina</t>
  </si>
  <si>
    <t>Βενζίνη</t>
  </si>
  <si>
    <t>Bensin</t>
  </si>
  <si>
    <t>Benzin</t>
  </si>
  <si>
    <t>bensiin</t>
  </si>
  <si>
    <t>LPG</t>
  </si>
  <si>
    <t>GPL</t>
  </si>
  <si>
    <t>Υγραέριο</t>
  </si>
  <si>
    <t>majapidamisgaas</t>
  </si>
  <si>
    <t>Gás natural</t>
  </si>
  <si>
    <t>Φυσικό αέριο</t>
  </si>
  <si>
    <t>Naturgas</t>
  </si>
  <si>
    <t>looduslik gaas</t>
  </si>
  <si>
    <t>Carvão</t>
  </si>
  <si>
    <t>Γαιάνθρακας</t>
  </si>
  <si>
    <t>Kol</t>
  </si>
  <si>
    <t>Kul</t>
  </si>
  <si>
    <t>süsi</t>
  </si>
  <si>
    <t>Renewable energy sources (excluding electricity and heat sold to public networks)</t>
  </si>
  <si>
    <t>Fontes energéticas renováveis (excluindo electricidade e calor para venda a redes públicas)</t>
  </si>
  <si>
    <t>Ανανεώσιμες πηγές ενέργειας (εξαιρουμένης της ηλεκτρικής ενέργειας και της θερμότητας που πωλείται σε δημόσια δίκτυα)</t>
  </si>
  <si>
    <t>Förnybara energikällor (ej inkluderat el och värme sålda till allmänna nätverk)</t>
  </si>
  <si>
    <t>Vedvarende energikilder (med undtagelse af elektricitet og solgt varme til offentlige net)</t>
  </si>
  <si>
    <t>Taastuvenergia allikad (välistatud elekter ja soojus, mis müüakse avalikesse võrkudesse)</t>
  </si>
  <si>
    <t>Vesi</t>
  </si>
  <si>
    <t>Sol</t>
  </si>
  <si>
    <t>Geotermiline</t>
  </si>
  <si>
    <t>Vågkraft</t>
  </si>
  <si>
    <t>Ocean/ hav</t>
  </si>
  <si>
    <t>Ookean</t>
  </si>
  <si>
    <t>Avfall från städer</t>
  </si>
  <si>
    <t>Prügi</t>
  </si>
  <si>
    <t>Energy recovery</t>
  </si>
  <si>
    <t>Recuperação de energia</t>
  </si>
  <si>
    <t>Ανάκτηση ενέργειας</t>
  </si>
  <si>
    <t>Energiåtervinning</t>
  </si>
  <si>
    <t>Energiudnyttelse</t>
  </si>
  <si>
    <t>Energiatagastust</t>
  </si>
  <si>
    <t>[MWh]</t>
  </si>
  <si>
    <t>Sector description</t>
  </si>
  <si>
    <t>Descrição do sector</t>
  </si>
  <si>
    <t>Περιγραφή τομέα</t>
  </si>
  <si>
    <t>Avdelning , beskrivning</t>
  </si>
  <si>
    <t>Sektor beskrivelse</t>
  </si>
  <si>
    <t>Sektori kirjeldus</t>
  </si>
  <si>
    <t>Redução absoluta</t>
  </si>
  <si>
    <t>Redução per capita</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</si>
</sst>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410]General"/>
    <numFmt numFmtId="166" formatCode="&quot;Sì&quot;;&quot;Sì&quot;;&quot;No&quot;"/>
    <numFmt numFmtId="167" formatCode="&quot;Vero&quot;;&quot;Vero&quot;;&quot;Falso&quot;"/>
    <numFmt numFmtId="168" formatCode="&quot;Attivo&quot;;&quot;Attivo&quot;;&quot;Disattivo&quot;"/>
    <numFmt numFmtId="169" formatCode="[$€-2]\ #.##000_);[Red]\([$€-2]\ #.##000\)"/>
  </numFmts>
  <fonts count="81">
    <font>
      <sz val="11"/>
      <color indexed="8"/>
      <name val="Calibri"/>
      <family val="2"/>
    </font>
    <font>
      <b/>
      <sz val="26"/>
      <color indexed="9"/>
      <name val="Calibri"/>
      <family val="2"/>
    </font>
    <font>
      <sz val="9"/>
      <color indexed="8"/>
      <name val="Calibri"/>
      <family val="2"/>
    </font>
    <font>
      <u val="single"/>
      <sz val="10"/>
      <color indexed="12"/>
      <name val="Arial"/>
      <family val="2"/>
    </font>
    <font>
      <b/>
      <sz val="9"/>
      <name val="Tahoma"/>
      <family val="2"/>
    </font>
    <font>
      <sz val="11"/>
      <name val="Tahoma"/>
      <family val="2"/>
    </font>
    <font>
      <sz val="9"/>
      <name val="Tahoma"/>
      <family val="2"/>
    </font>
    <font>
      <b/>
      <sz val="22"/>
      <color indexed="9"/>
      <name val="Calibri"/>
      <family val="2"/>
    </font>
    <font>
      <b/>
      <sz val="22"/>
      <color indexed="8"/>
      <name val="Calibri"/>
      <family val="2"/>
    </font>
    <font>
      <sz val="22"/>
      <color indexed="8"/>
      <name val="Calibri"/>
      <family val="2"/>
    </font>
    <font>
      <b/>
      <sz val="11"/>
      <color indexed="8"/>
      <name val="Calibri"/>
      <family val="2"/>
    </font>
    <font>
      <sz val="12"/>
      <color indexed="8"/>
      <name val="Calibri"/>
      <family val="2"/>
    </font>
    <font>
      <b/>
      <sz val="11"/>
      <color indexed="10"/>
      <name val="Calibri"/>
      <family val="2"/>
    </font>
    <font>
      <b/>
      <sz val="9"/>
      <color indexed="8"/>
      <name val="Calibri"/>
      <family val="2"/>
    </font>
    <font>
      <sz val="9"/>
      <name val="Calibri"/>
      <family val="2"/>
    </font>
    <font>
      <sz val="11"/>
      <name val="Calibri"/>
      <family val="2"/>
    </font>
    <font>
      <sz val="10"/>
      <name val="Calibri"/>
      <family val="2"/>
    </font>
    <font>
      <sz val="8"/>
      <name val="Calibri"/>
      <family val="2"/>
    </font>
    <font>
      <b/>
      <sz val="11"/>
      <name val="Calibri"/>
      <family val="2"/>
    </font>
    <font>
      <sz val="12"/>
      <name val="Calibri"/>
      <family val="2"/>
    </font>
    <font>
      <b/>
      <sz val="10"/>
      <name val="Calibri"/>
      <family val="2"/>
    </font>
    <font>
      <b/>
      <i/>
      <sz val="11"/>
      <name val="Calibri"/>
      <family val="2"/>
    </font>
    <font>
      <sz val="11"/>
      <color indexed="10"/>
      <name val="Calibri"/>
      <family val="2"/>
    </font>
    <font>
      <b/>
      <sz val="12"/>
      <name val="Calibri"/>
      <family val="2"/>
    </font>
    <font>
      <i/>
      <sz val="12"/>
      <name val="Calibri"/>
      <family val="2"/>
    </font>
    <font>
      <sz val="16"/>
      <name val="Calibri"/>
      <family val="2"/>
    </font>
    <font>
      <sz val="14"/>
      <color indexed="8"/>
      <name val="Calibri"/>
      <family val="2"/>
    </font>
    <font>
      <b/>
      <sz val="12"/>
      <color indexed="8"/>
      <name val="Calibri"/>
      <family val="2"/>
    </font>
    <font>
      <b/>
      <sz val="26"/>
      <color indexed="8"/>
      <name val="Calibri"/>
      <family val="2"/>
    </font>
    <font>
      <i/>
      <sz val="26"/>
      <color indexed="8"/>
      <name val="Calibri"/>
      <family val="2"/>
    </font>
    <font>
      <sz val="20"/>
      <color indexed="56"/>
      <name val="Calibri"/>
      <family val="2"/>
    </font>
    <font>
      <sz val="24"/>
      <color indexed="8"/>
      <name val="Calibri"/>
      <family val="2"/>
    </font>
    <font>
      <b/>
      <sz val="24"/>
      <color indexed="8"/>
      <name val="Calibri"/>
      <family val="2"/>
    </font>
    <font>
      <b/>
      <sz val="24"/>
      <name val="Calibri"/>
      <family val="2"/>
    </font>
    <font>
      <sz val="24"/>
      <name val="Calibri"/>
      <family val="2"/>
    </font>
    <font>
      <b/>
      <sz val="28"/>
      <color indexed="30"/>
      <name val="Calibri"/>
      <family val="2"/>
    </font>
    <font>
      <sz val="28"/>
      <color indexed="30"/>
      <name val="Calibri"/>
      <family val="2"/>
    </font>
    <font>
      <sz val="18"/>
      <color indexed="8"/>
      <name val="Calibri"/>
      <family val="2"/>
    </font>
    <font>
      <b/>
      <sz val="14"/>
      <color indexed="8"/>
      <name val="Calibri"/>
      <family val="2"/>
    </font>
    <font>
      <sz val="16"/>
      <color indexed="56"/>
      <name val="Calibri"/>
      <family val="2"/>
    </font>
    <font>
      <strike/>
      <sz val="10"/>
      <name val="Calibri"/>
      <family val="2"/>
    </font>
    <font>
      <i/>
      <sz val="11"/>
      <color indexed="10"/>
      <name val="Calibri"/>
      <family val="2"/>
    </font>
    <font>
      <sz val="16"/>
      <color indexed="48"/>
      <name val="Calibri"/>
      <family val="2"/>
    </font>
    <font>
      <sz val="10"/>
      <color indexed="48"/>
      <name val="Calibri"/>
      <family val="2"/>
    </font>
    <font>
      <sz val="10"/>
      <color indexed="10"/>
      <name val="Calibri"/>
      <family val="2"/>
    </font>
    <font>
      <b/>
      <i/>
      <u val="single"/>
      <sz val="12"/>
      <color indexed="23"/>
      <name val="Calibri"/>
      <family val="2"/>
    </font>
    <font>
      <b/>
      <sz val="26"/>
      <name val="Calibri"/>
      <family val="2"/>
    </font>
    <font>
      <sz val="26"/>
      <name val="Calibri"/>
      <family val="2"/>
    </font>
    <font>
      <sz val="18"/>
      <name val="Calibri"/>
      <family val="2"/>
    </font>
    <font>
      <b/>
      <sz val="28"/>
      <color indexed="8"/>
      <name val="Calibri"/>
      <family val="2"/>
    </font>
    <font>
      <b/>
      <sz val="16"/>
      <color indexed="8"/>
      <name val="Calibri"/>
      <family val="2"/>
    </font>
    <font>
      <b/>
      <sz val="28"/>
      <color indexed="49"/>
      <name val="Calibri"/>
      <family val="2"/>
    </font>
    <font>
      <b/>
      <sz val="28"/>
      <name val="Calibri"/>
      <family val="2"/>
    </font>
    <font>
      <sz val="28"/>
      <name val="Calibri"/>
      <family val="2"/>
    </font>
    <font>
      <b/>
      <sz val="36"/>
      <color indexed="30"/>
      <name val="Calibri"/>
      <family val="2"/>
    </font>
    <font>
      <b/>
      <sz val="11"/>
      <color indexed="9"/>
      <name val="Calibri"/>
      <family val="2"/>
    </font>
    <font>
      <sz val="14"/>
      <name val="Calibri"/>
      <family val="2"/>
    </font>
    <font>
      <i/>
      <sz val="11"/>
      <color indexed="23"/>
      <name val="Calibri"/>
      <family val="2"/>
    </font>
    <font>
      <b/>
      <sz val="14"/>
      <name val="Calibri"/>
      <family val="2"/>
    </font>
    <font>
      <b/>
      <sz val="18"/>
      <color indexed="30"/>
      <name val="Calibri"/>
      <family val="2"/>
    </font>
    <font>
      <i/>
      <sz val="11"/>
      <name val="Calibri"/>
      <family val="2"/>
    </font>
    <font>
      <u val="single"/>
      <sz val="12"/>
      <color indexed="12"/>
      <name val="Calibri"/>
      <family val="2"/>
    </font>
    <font>
      <b/>
      <sz val="16"/>
      <name val="Calibri"/>
      <family val="2"/>
    </font>
    <font>
      <b/>
      <sz val="20"/>
      <name val="Calibri"/>
      <family val="2"/>
    </font>
    <font>
      <b/>
      <sz val="9"/>
      <name val="Calibri"/>
      <family val="2"/>
    </font>
    <font>
      <b/>
      <sz val="9"/>
      <color indexed="10"/>
      <name val="Calibri"/>
      <family val="2"/>
    </font>
    <font>
      <b/>
      <sz val="24"/>
      <color indexed="30"/>
      <name val="Calibri"/>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9"/>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5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border>
    <border>
      <left style="thin"/>
      <right/>
      <top style="thin"/>
      <bottom style="thin"/>
    </border>
    <border>
      <left/>
      <right/>
      <top/>
      <bottom style="thin"/>
    </border>
    <border>
      <left style="thin"/>
      <right style="thin"/>
      <top/>
      <bottom style="thin"/>
    </border>
    <border>
      <left/>
      <right style="thin"/>
      <top style="thin"/>
      <bottom style="thin"/>
    </border>
    <border>
      <left style="thin"/>
      <right style="thin"/>
      <top style="thin"/>
      <bottom/>
    </border>
    <border>
      <left/>
      <right style="thin">
        <color indexed="8"/>
      </right>
      <top style="thin">
        <color indexed="8"/>
      </top>
      <bottom style="thin">
        <color indexed="8"/>
      </bottom>
    </border>
    <border>
      <left/>
      <right/>
      <top style="thin"/>
      <bottom style="thin"/>
    </border>
    <border>
      <left/>
      <right style="thin"/>
      <top/>
      <bottom/>
    </border>
    <border>
      <left style="thin"/>
      <right/>
      <top/>
      <bottom style="thin"/>
    </border>
    <border>
      <left style="thin"/>
      <right/>
      <top style="thin"/>
      <bottom/>
    </border>
    <border>
      <left/>
      <right style="thin"/>
      <top style="thin"/>
      <bottom/>
    </border>
    <border>
      <left style="thin"/>
      <right/>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9" fillId="12"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9" borderId="0" applyNumberFormat="0" applyBorder="0" applyAlignment="0" applyProtection="0"/>
    <xf numFmtId="0" fontId="73" fillId="3" borderId="0" applyNumberFormat="0" applyBorder="0" applyAlignment="0" applyProtection="0"/>
    <xf numFmtId="0" fontId="77" fillId="20" borderId="1" applyNumberFormat="0" applyAlignment="0" applyProtection="0"/>
    <xf numFmtId="0" fontId="55" fillId="21" borderId="2" applyNumberFormat="0" applyAlignment="0" applyProtection="0"/>
    <xf numFmtId="0" fontId="3" fillId="0" borderId="0" applyNumberFormat="0" applyFill="0" applyBorder="0" applyAlignment="0" applyProtection="0"/>
    <xf numFmtId="165" fontId="0" fillId="0" borderId="0">
      <alignment/>
      <protection/>
    </xf>
    <xf numFmtId="0" fontId="57" fillId="0" borderId="0" applyNumberFormat="0" applyFill="0" applyBorder="0" applyAlignment="0" applyProtection="0"/>
    <xf numFmtId="0" fontId="72" fillId="4"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5" fillId="7" borderId="1" applyNumberFormat="0" applyAlignment="0" applyProtection="0"/>
    <xf numFmtId="0" fontId="7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4" fillId="22" borderId="0" applyNumberFormat="0" applyBorder="0" applyAlignment="0" applyProtection="0"/>
    <xf numFmtId="0" fontId="0" fillId="23" borderId="7" applyNumberFormat="0" applyFont="0" applyAlignment="0" applyProtection="0"/>
    <xf numFmtId="0" fontId="76" fillId="20"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1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cellStyleXfs>
  <cellXfs count="351">
    <xf numFmtId="0" fontId="0" fillId="0" borderId="0" xfId="0" applyAlignment="1">
      <alignment/>
    </xf>
    <xf numFmtId="0" fontId="8" fillId="0" borderId="0" xfId="0" applyFont="1" applyAlignment="1" applyProtection="1">
      <alignment/>
      <protection/>
    </xf>
    <xf numFmtId="0" fontId="8" fillId="0" borderId="0" xfId="0" applyFont="1" applyAlignment="1">
      <alignment/>
    </xf>
    <xf numFmtId="0" fontId="9" fillId="0" borderId="0" xfId="0" applyFont="1" applyAlignment="1">
      <alignment vertical="center" wrapText="1"/>
    </xf>
    <xf numFmtId="0" fontId="10" fillId="0" borderId="0" xfId="0" applyFont="1" applyAlignment="1" applyProtection="1">
      <alignment/>
      <protection/>
    </xf>
    <xf numFmtId="0" fontId="10" fillId="0" borderId="0" xfId="0" applyFont="1" applyAlignment="1">
      <alignment/>
    </xf>
    <xf numFmtId="0" fontId="11" fillId="0" borderId="0" xfId="0" applyFont="1" applyAlignment="1">
      <alignment vertical="center" wrapText="1"/>
    </xf>
    <xf numFmtId="0" fontId="12" fillId="10" borderId="10" xfId="0"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2" fillId="6" borderId="10" xfId="0" applyFont="1" applyFill="1" applyBorder="1" applyAlignment="1" applyProtection="1">
      <alignment horizontal="left" vertical="center" wrapText="1"/>
      <protection locked="0"/>
    </xf>
    <xf numFmtId="0" fontId="2" fillId="0" borderId="0" xfId="0" applyFont="1" applyAlignment="1">
      <alignment horizontal="left" vertical="center" wrapText="1"/>
    </xf>
    <xf numFmtId="0" fontId="13" fillId="0" borderId="0" xfId="0" applyFont="1" applyAlignment="1">
      <alignment horizontal="left" vertical="center" wrapText="1"/>
    </xf>
    <xf numFmtId="0" fontId="14" fillId="6" borderId="10" xfId="0" applyFont="1" applyFill="1" applyBorder="1" applyAlignment="1" applyProtection="1">
      <alignment horizontal="left" vertical="center" wrapText="1"/>
      <protection locked="0"/>
    </xf>
    <xf numFmtId="0" fontId="0" fillId="0" borderId="0" xfId="0" applyFont="1" applyAlignment="1" applyProtection="1">
      <alignment vertical="center" wrapText="1"/>
      <protection/>
    </xf>
    <xf numFmtId="0" fontId="0" fillId="0" borderId="0" xfId="0" applyFont="1" applyAlignment="1">
      <alignment vertical="center" wrapText="1"/>
    </xf>
    <xf numFmtId="0" fontId="0" fillId="0" borderId="0" xfId="0" applyAlignment="1">
      <alignment vertical="center" wrapText="1"/>
    </xf>
    <xf numFmtId="0" fontId="15" fillId="0" borderId="10" xfId="0" applyFont="1" applyBorder="1" applyAlignment="1" applyProtection="1">
      <alignment horizontal="left" vertical="center" wrapText="1"/>
      <protection locked="0"/>
    </xf>
    <xf numFmtId="0" fontId="15" fillId="0" borderId="10"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protection locked="0"/>
    </xf>
    <xf numFmtId="3" fontId="15" fillId="0" borderId="10" xfId="0" applyNumberFormat="1" applyFont="1" applyBorder="1" applyAlignment="1" applyProtection="1">
      <alignment horizontal="right" vertical="center" wrapText="1"/>
      <protection locked="0"/>
    </xf>
    <xf numFmtId="0" fontId="2" fillId="24" borderId="10" xfId="0" applyFont="1" applyFill="1" applyBorder="1" applyAlignment="1" applyProtection="1">
      <alignment horizontal="left" vertical="center" wrapText="1"/>
      <protection/>
    </xf>
    <xf numFmtId="0" fontId="16" fillId="0" borderId="0" xfId="0" applyFont="1" applyBorder="1" applyAlignment="1" applyProtection="1">
      <alignment vertical="center"/>
      <protection/>
    </xf>
    <xf numFmtId="0" fontId="16" fillId="0" borderId="0" xfId="0" applyFont="1" applyFill="1" applyBorder="1" applyAlignment="1" applyProtection="1">
      <alignment vertical="center"/>
      <protection/>
    </xf>
    <xf numFmtId="0" fontId="17" fillId="0" borderId="0" xfId="0" applyFont="1" applyBorder="1" applyAlignment="1" applyProtection="1">
      <alignment horizontal="justify" vertical="center"/>
      <protection/>
    </xf>
    <xf numFmtId="0" fontId="18" fillId="0" borderId="0" xfId="0" applyFont="1" applyBorder="1" applyAlignment="1" applyProtection="1">
      <alignment horizontal="justify" vertical="center"/>
      <protection/>
    </xf>
    <xf numFmtId="0" fontId="18" fillId="0" borderId="0" xfId="0" applyFont="1" applyBorder="1" applyAlignment="1" applyProtection="1">
      <alignment horizontal="left" vertical="center" wrapText="1"/>
      <protection/>
    </xf>
    <xf numFmtId="0" fontId="18" fillId="0" borderId="0" xfId="0" applyFont="1" applyAlignment="1" applyProtection="1">
      <alignment horizontal="justify" vertical="center"/>
      <protection/>
    </xf>
    <xf numFmtId="0" fontId="0" fillId="0" borderId="0" xfId="0" applyAlignment="1" applyProtection="1">
      <alignment vertical="center"/>
      <protection/>
    </xf>
    <xf numFmtId="0" fontId="19" fillId="0" borderId="0" xfId="0" applyFont="1" applyBorder="1" applyAlignment="1" applyProtection="1">
      <alignment vertical="center"/>
      <protection/>
    </xf>
    <xf numFmtId="0" fontId="19" fillId="0" borderId="0" xfId="0" applyFont="1" applyAlignment="1" applyProtection="1">
      <alignment horizontal="justify" vertical="center"/>
      <protection/>
    </xf>
    <xf numFmtId="0" fontId="16" fillId="0" borderId="0" xfId="0" applyFont="1" applyAlignment="1" applyProtection="1">
      <alignment vertical="center"/>
      <protection/>
    </xf>
    <xf numFmtId="0" fontId="18" fillId="0" borderId="0" xfId="0" applyFont="1" applyBorder="1" applyAlignment="1" applyProtection="1">
      <alignment vertical="center"/>
      <protection/>
    </xf>
    <xf numFmtId="0" fontId="19" fillId="0" borderId="0" xfId="0" applyFont="1" applyBorder="1" applyAlignment="1" applyProtection="1">
      <alignment horizontal="right" vertical="center"/>
      <protection/>
    </xf>
    <xf numFmtId="0" fontId="15" fillId="0" borderId="0" xfId="0" applyFont="1" applyBorder="1" applyAlignment="1" applyProtection="1">
      <alignment vertical="center"/>
      <protection/>
    </xf>
    <xf numFmtId="0" fontId="20" fillId="21" borderId="10" xfId="0" applyFont="1" applyFill="1" applyBorder="1" applyAlignment="1" applyProtection="1">
      <alignment horizontal="center" vertical="center" wrapText="1"/>
      <protection/>
    </xf>
    <xf numFmtId="0" fontId="15" fillId="0" borderId="10" xfId="0" applyFont="1" applyBorder="1" applyAlignment="1" applyProtection="1">
      <alignment vertical="center" wrapText="1"/>
      <protection/>
    </xf>
    <xf numFmtId="3" fontId="18" fillId="21" borderId="10" xfId="0" applyNumberFormat="1" applyFont="1" applyFill="1" applyBorder="1" applyAlignment="1" applyProtection="1">
      <alignment horizontal="right" vertical="center"/>
      <protection/>
    </xf>
    <xf numFmtId="0" fontId="21" fillId="0" borderId="0" xfId="0" applyFont="1" applyBorder="1" applyAlignment="1" applyProtection="1">
      <alignment vertical="center" wrapText="1"/>
      <protection/>
    </xf>
    <xf numFmtId="0" fontId="20" fillId="0" borderId="0" xfId="0" applyFont="1" applyFill="1" applyBorder="1" applyAlignment="1" applyProtection="1">
      <alignment vertical="center"/>
      <protection/>
    </xf>
    <xf numFmtId="0" fontId="22" fillId="0" borderId="0" xfId="0" applyFont="1" applyFill="1" applyBorder="1" applyAlignment="1" applyProtection="1">
      <alignment horizontal="justify" vertical="center" wrapText="1"/>
      <protection/>
    </xf>
    <xf numFmtId="0" fontId="18" fillId="0" borderId="0" xfId="0" applyFont="1" applyBorder="1" applyAlignment="1" applyProtection="1">
      <alignment horizontal="justify" vertical="center" wrapText="1"/>
      <protection/>
    </xf>
    <xf numFmtId="0" fontId="15" fillId="0" borderId="0" xfId="0" applyFont="1" applyFill="1" applyBorder="1" applyAlignment="1" applyProtection="1">
      <alignment horizontal="justify" vertical="center" wrapText="1"/>
      <protection/>
    </xf>
    <xf numFmtId="0" fontId="15" fillId="0" borderId="0" xfId="0" applyFont="1" applyBorder="1" applyAlignment="1" applyProtection="1">
      <alignment vertical="center" wrapText="1"/>
      <protection/>
    </xf>
    <xf numFmtId="0" fontId="23" fillId="0" borderId="0" xfId="0" applyFont="1" applyBorder="1" applyAlignment="1" applyProtection="1">
      <alignment vertical="center"/>
      <protection/>
    </xf>
    <xf numFmtId="0" fontId="24" fillId="0" borderId="0" xfId="0" applyFont="1" applyAlignment="1" applyProtection="1">
      <alignment horizontal="right" vertical="center"/>
      <protection/>
    </xf>
    <xf numFmtId="0" fontId="2" fillId="6" borderId="10" xfId="0" applyFont="1" applyFill="1" applyBorder="1" applyAlignment="1" applyProtection="1">
      <alignment horizontal="left" vertical="center" wrapText="1"/>
      <protection locked="0"/>
    </xf>
    <xf numFmtId="0" fontId="25" fillId="0" borderId="0" xfId="0" applyFont="1" applyBorder="1" applyAlignment="1" applyProtection="1">
      <alignment horizontal="right" vertical="center"/>
      <protection/>
    </xf>
    <xf numFmtId="0" fontId="26" fillId="0" borderId="0" xfId="0" applyFont="1" applyAlignment="1" applyProtection="1">
      <alignment vertical="center" wrapText="1"/>
      <protection/>
    </xf>
    <xf numFmtId="0" fontId="0" fillId="0" borderId="0" xfId="0" applyFont="1" applyFill="1" applyBorder="1" applyAlignment="1" applyProtection="1">
      <alignment horizontal="left" vertical="center" wrapText="1"/>
      <protection/>
    </xf>
    <xf numFmtId="0" fontId="27" fillId="0" borderId="10" xfId="0" applyFont="1" applyFill="1" applyBorder="1" applyAlignment="1" applyProtection="1">
      <alignment horizontal="left" vertical="center" wrapText="1"/>
      <protection/>
    </xf>
    <xf numFmtId="0" fontId="27" fillId="0" borderId="10" xfId="0" applyFont="1" applyFill="1" applyBorder="1" applyAlignment="1" applyProtection="1">
      <alignment vertical="center" wrapText="1"/>
      <protection/>
    </xf>
    <xf numFmtId="164" fontId="0" fillId="6" borderId="10" xfId="0" applyNumberFormat="1" applyFill="1" applyBorder="1" applyAlignment="1" applyProtection="1">
      <alignment/>
      <protection locked="0"/>
    </xf>
    <xf numFmtId="164" fontId="15" fillId="6" borderId="10" xfId="0" applyNumberFormat="1" applyFont="1" applyFill="1" applyBorder="1" applyAlignment="1" applyProtection="1">
      <alignment horizontal="right" vertical="center"/>
      <protection locked="0"/>
    </xf>
    <xf numFmtId="164" fontId="15" fillId="6" borderId="10" xfId="0" applyNumberFormat="1" applyFont="1" applyFill="1" applyBorder="1" applyAlignment="1" applyProtection="1">
      <alignment/>
      <protection locked="0"/>
    </xf>
    <xf numFmtId="0" fontId="0" fillId="0" borderId="0" xfId="0" applyFill="1" applyAlignment="1" applyProtection="1">
      <alignment horizontal="left"/>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3" fontId="27" fillId="20" borderId="10" xfId="0" applyNumberFormat="1" applyFont="1" applyFill="1" applyBorder="1" applyAlignment="1" applyProtection="1">
      <alignment horizontal="right" vertical="center"/>
      <protection/>
    </xf>
    <xf numFmtId="0" fontId="10" fillId="20" borderId="11" xfId="0" applyFont="1" applyFill="1" applyBorder="1" applyAlignment="1" applyProtection="1">
      <alignment horizontal="center" vertical="center" wrapText="1"/>
      <protection/>
    </xf>
    <xf numFmtId="0" fontId="0" fillId="0" borderId="0" xfId="0" applyFill="1" applyAlignment="1" applyProtection="1">
      <alignment/>
      <protection/>
    </xf>
    <xf numFmtId="3" fontId="10" fillId="0" borderId="0" xfId="0" applyNumberFormat="1" applyFont="1" applyFill="1" applyBorder="1" applyAlignment="1" applyProtection="1">
      <alignment horizontal="right" vertical="center"/>
      <protection/>
    </xf>
    <xf numFmtId="3" fontId="0" fillId="0" borderId="0" xfId="0" applyNumberFormat="1" applyFont="1" applyFill="1" applyAlignment="1" applyProtection="1">
      <alignment vertical="center"/>
      <protection/>
    </xf>
    <xf numFmtId="3" fontId="10" fillId="0" borderId="0" xfId="0" applyNumberFormat="1" applyFont="1" applyFill="1" applyBorder="1" applyAlignment="1" applyProtection="1">
      <alignment horizontal="right" vertical="center" wrapText="1"/>
      <protection/>
    </xf>
    <xf numFmtId="3" fontId="27" fillId="20" borderId="10" xfId="0" applyNumberFormat="1" applyFont="1" applyFill="1" applyBorder="1" applyAlignment="1" applyProtection="1">
      <alignment horizontal="right" vertical="center" wrapText="1"/>
      <protection/>
    </xf>
    <xf numFmtId="3" fontId="18" fillId="0" borderId="0" xfId="0" applyNumberFormat="1" applyFont="1" applyFill="1" applyBorder="1" applyAlignment="1" applyProtection="1">
      <alignment horizontal="center" vertical="center" wrapText="1"/>
      <protection/>
    </xf>
    <xf numFmtId="0" fontId="18" fillId="20" borderId="10" xfId="0" applyFont="1" applyFill="1" applyBorder="1" applyAlignment="1" applyProtection="1">
      <alignment horizontal="left" vertical="center" wrapText="1"/>
      <protection/>
    </xf>
    <xf numFmtId="0" fontId="15" fillId="0" borderId="0" xfId="0" applyFont="1" applyFill="1" applyAlignment="1" applyProtection="1">
      <alignment vertical="center"/>
      <protection/>
    </xf>
    <xf numFmtId="0" fontId="15" fillId="0" borderId="0" xfId="0" applyFont="1" applyFill="1" applyAlignment="1" applyProtection="1">
      <alignment horizontal="left" vertical="center"/>
      <protection/>
    </xf>
    <xf numFmtId="3" fontId="23" fillId="20" borderId="10" xfId="0" applyNumberFormat="1" applyFont="1" applyFill="1" applyBorder="1" applyAlignment="1" applyProtection="1">
      <alignment horizontal="right" vertical="center" wrapText="1"/>
      <protection/>
    </xf>
    <xf numFmtId="3" fontId="23" fillId="20" borderId="10" xfId="0" applyNumberFormat="1" applyFont="1" applyFill="1" applyBorder="1" applyAlignment="1" applyProtection="1">
      <alignment horizontal="right" vertical="center"/>
      <protection/>
    </xf>
    <xf numFmtId="0" fontId="18" fillId="20" borderId="12" xfId="0" applyFont="1" applyFill="1" applyBorder="1" applyAlignment="1" applyProtection="1">
      <alignment horizontal="left" vertical="center" wrapText="1"/>
      <protection/>
    </xf>
    <xf numFmtId="9" fontId="27" fillId="20" borderId="10" xfId="57" applyFont="1" applyFill="1" applyBorder="1" applyAlignment="1" applyProtection="1">
      <alignment horizontal="right" vertical="center" wrapText="1"/>
      <protection/>
    </xf>
    <xf numFmtId="3" fontId="10" fillId="0" borderId="0" xfId="0" applyNumberFormat="1" applyFont="1" applyFill="1" applyBorder="1" applyAlignment="1" applyProtection="1">
      <alignment horizontal="center" vertical="center" wrapText="1"/>
      <protection/>
    </xf>
    <xf numFmtId="0" fontId="10" fillId="20" borderId="10" xfId="0" applyFont="1" applyFill="1" applyBorder="1" applyAlignment="1" applyProtection="1">
      <alignment horizontal="left" vertical="center" wrapText="1"/>
      <protection/>
    </xf>
    <xf numFmtId="0" fontId="10" fillId="20" borderId="10" xfId="0" applyFont="1" applyFill="1" applyBorder="1" applyAlignment="1" applyProtection="1">
      <alignment horizontal="center" vertical="center"/>
      <protection/>
    </xf>
    <xf numFmtId="3" fontId="27" fillId="20" borderId="10" xfId="0" applyNumberFormat="1"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18" fillId="20" borderId="10" xfId="0" applyFont="1" applyFill="1" applyBorder="1" applyAlignment="1" applyProtection="1">
      <alignment horizontal="center" vertical="center"/>
      <protection/>
    </xf>
    <xf numFmtId="0" fontId="0" fillId="0" borderId="0" xfId="0" applyFill="1" applyAlignment="1" applyProtection="1">
      <alignment/>
      <protection/>
    </xf>
    <xf numFmtId="3" fontId="19" fillId="20" borderId="10" xfId="0" applyNumberFormat="1" applyFont="1" applyFill="1" applyBorder="1" applyAlignment="1" applyProtection="1">
      <alignment horizontal="right" vertical="center" wrapText="1"/>
      <protection/>
    </xf>
    <xf numFmtId="0" fontId="29" fillId="0" borderId="0" xfId="0" applyFont="1" applyFill="1" applyBorder="1" applyAlignment="1" applyProtection="1">
      <alignment horizontal="right" vertical="center"/>
      <protection/>
    </xf>
    <xf numFmtId="0" fontId="15" fillId="10" borderId="0" xfId="0" applyFont="1" applyFill="1" applyAlignment="1" applyProtection="1">
      <alignment horizontal="center" vertical="center" wrapText="1"/>
      <protection/>
    </xf>
    <xf numFmtId="0" fontId="30" fillId="10" borderId="0" xfId="0" applyFont="1" applyFill="1" applyAlignment="1" applyProtection="1">
      <alignment horizontal="center" vertical="center" wrapText="1"/>
      <protection/>
    </xf>
    <xf numFmtId="0" fontId="29" fillId="10" borderId="0" xfId="0" applyFont="1" applyFill="1" applyBorder="1" applyAlignment="1" applyProtection="1">
      <alignment horizontal="right" vertical="center"/>
      <protection/>
    </xf>
    <xf numFmtId="0" fontId="28" fillId="10" borderId="0" xfId="0" applyFont="1" applyFill="1" applyBorder="1" applyAlignment="1" applyProtection="1">
      <alignment vertical="center"/>
      <protection/>
    </xf>
    <xf numFmtId="0" fontId="15" fillId="10" borderId="0" xfId="0" applyFont="1" applyFill="1" applyAlignment="1" applyProtection="1">
      <alignment vertical="center" wrapText="1"/>
      <protection/>
    </xf>
    <xf numFmtId="0" fontId="16" fillId="10" borderId="0" xfId="0" applyFont="1" applyFill="1" applyBorder="1" applyAlignment="1" applyProtection="1">
      <alignment vertical="center"/>
      <protection/>
    </xf>
    <xf numFmtId="0" fontId="1" fillId="25" borderId="0" xfId="0" applyFont="1" applyFill="1" applyBorder="1" applyAlignment="1" applyProtection="1">
      <alignment vertical="center" wrapText="1"/>
      <protection/>
    </xf>
    <xf numFmtId="0" fontId="30" fillId="0" borderId="0" xfId="0" applyFont="1" applyFill="1" applyAlignment="1" applyProtection="1">
      <alignment horizontal="center" vertical="center" wrapText="1"/>
      <protection/>
    </xf>
    <xf numFmtId="0" fontId="15" fillId="0" borderId="0" xfId="0" applyFont="1" applyFill="1" applyAlignment="1" applyProtection="1">
      <alignment horizontal="center" vertical="center" wrapText="1"/>
      <protection/>
    </xf>
    <xf numFmtId="0" fontId="31" fillId="0" borderId="0" xfId="0" applyFont="1" applyFill="1" applyAlignment="1" applyProtection="1">
      <alignment vertical="center"/>
      <protection/>
    </xf>
    <xf numFmtId="0" fontId="32" fillId="0" borderId="13" xfId="0" applyFont="1" applyFill="1" applyBorder="1" applyAlignment="1" applyProtection="1">
      <alignment horizontal="left" vertical="center"/>
      <protection/>
    </xf>
    <xf numFmtId="0" fontId="32" fillId="0" borderId="13" xfId="0" applyFont="1" applyFill="1" applyBorder="1" applyAlignment="1" applyProtection="1">
      <alignment horizontal="right"/>
      <protection/>
    </xf>
    <xf numFmtId="0" fontId="32" fillId="0" borderId="13" xfId="0" applyFont="1" applyFill="1" applyBorder="1" applyAlignment="1" applyProtection="1">
      <alignment vertical="center"/>
      <protection/>
    </xf>
    <xf numFmtId="0" fontId="32" fillId="0" borderId="0" xfId="0" applyFont="1" applyFill="1" applyBorder="1" applyAlignment="1" applyProtection="1">
      <alignment vertical="center"/>
      <protection/>
    </xf>
    <xf numFmtId="3" fontId="32" fillId="0" borderId="13" xfId="0" applyNumberFormat="1" applyFont="1" applyFill="1" applyBorder="1" applyAlignment="1" applyProtection="1">
      <alignment vertical="center"/>
      <protection/>
    </xf>
    <xf numFmtId="3" fontId="31" fillId="0" borderId="0" xfId="0" applyNumberFormat="1" applyFont="1" applyFill="1" applyAlignment="1" applyProtection="1">
      <alignment vertical="center"/>
      <protection/>
    </xf>
    <xf numFmtId="3" fontId="32" fillId="0" borderId="0" xfId="0" applyNumberFormat="1" applyFont="1" applyFill="1" applyBorder="1" applyAlignment="1" applyProtection="1">
      <alignment vertical="center"/>
      <protection/>
    </xf>
    <xf numFmtId="3" fontId="32" fillId="0" borderId="13" xfId="0" applyNumberFormat="1" applyFont="1" applyFill="1" applyBorder="1" applyAlignment="1" applyProtection="1">
      <alignment horizontal="left" vertical="center"/>
      <protection/>
    </xf>
    <xf numFmtId="3" fontId="32" fillId="0" borderId="13" xfId="0" applyNumberFormat="1" applyFont="1" applyFill="1" applyBorder="1" applyAlignment="1" applyProtection="1">
      <alignment horizontal="right"/>
      <protection/>
    </xf>
    <xf numFmtId="0" fontId="33" fillId="0" borderId="13" xfId="0" applyFont="1" applyFill="1" applyBorder="1" applyAlignment="1" applyProtection="1">
      <alignment horizontal="left" vertical="center"/>
      <protection/>
    </xf>
    <xf numFmtId="3" fontId="33" fillId="0" borderId="13" xfId="0" applyNumberFormat="1" applyFont="1" applyFill="1" applyBorder="1" applyAlignment="1" applyProtection="1">
      <alignment vertical="center"/>
      <protection/>
    </xf>
    <xf numFmtId="0" fontId="33" fillId="0" borderId="13" xfId="0" applyFont="1" applyFill="1" applyBorder="1" applyAlignment="1" applyProtection="1">
      <alignment horizontal="right"/>
      <protection/>
    </xf>
    <xf numFmtId="3" fontId="33" fillId="0" borderId="0" xfId="0" applyNumberFormat="1" applyFont="1" applyFill="1" applyBorder="1" applyAlignment="1" applyProtection="1">
      <alignment vertical="center"/>
      <protection/>
    </xf>
    <xf numFmtId="0" fontId="34" fillId="0" borderId="0" xfId="0" applyFont="1" applyFill="1" applyAlignment="1" applyProtection="1">
      <alignment vertical="center"/>
      <protection/>
    </xf>
    <xf numFmtId="0" fontId="35" fillId="0" borderId="0" xfId="0" applyFont="1" applyBorder="1" applyAlignment="1" applyProtection="1">
      <alignment vertical="center"/>
      <protection/>
    </xf>
    <xf numFmtId="0" fontId="36" fillId="0" borderId="0" xfId="0" applyFont="1" applyBorder="1" applyAlignment="1" applyProtection="1">
      <alignment vertical="center"/>
      <protection/>
    </xf>
    <xf numFmtId="0" fontId="37" fillId="8" borderId="10" xfId="0" applyFont="1" applyFill="1" applyBorder="1" applyAlignment="1" applyProtection="1">
      <alignment horizontal="left" vertical="center" wrapText="1"/>
      <protection locked="0"/>
    </xf>
    <xf numFmtId="0" fontId="38" fillId="6" borderId="10" xfId="0" applyFont="1" applyFill="1" applyBorder="1" applyAlignment="1" applyProtection="1">
      <alignment horizontal="left" vertical="center" wrapText="1"/>
      <protection locked="0"/>
    </xf>
    <xf numFmtId="0" fontId="38" fillId="8" borderId="10" xfId="0" applyFont="1" applyFill="1" applyBorder="1" applyAlignment="1" applyProtection="1">
      <alignment horizontal="left" vertical="center" wrapText="1"/>
      <protection locked="0"/>
    </xf>
    <xf numFmtId="0" fontId="10" fillId="20" borderId="14" xfId="0" applyFont="1" applyFill="1" applyBorder="1" applyAlignment="1" applyProtection="1">
      <alignment horizontal="center" vertical="center" wrapText="1"/>
      <protection/>
    </xf>
    <xf numFmtId="3" fontId="18" fillId="20" borderId="10" xfId="0" applyNumberFormat="1" applyFont="1" applyFill="1" applyBorder="1" applyAlignment="1" applyProtection="1">
      <alignment horizontal="center" vertical="center" wrapText="1"/>
      <protection/>
    </xf>
    <xf numFmtId="0" fontId="10" fillId="20" borderId="10" xfId="0" applyFont="1" applyFill="1" applyBorder="1" applyAlignment="1" applyProtection="1">
      <alignment horizontal="center" vertical="center" wrapText="1"/>
      <protection/>
    </xf>
    <xf numFmtId="0" fontId="10" fillId="20" borderId="12" xfId="0" applyFont="1" applyFill="1" applyBorder="1" applyAlignment="1" applyProtection="1">
      <alignment horizontal="center" vertical="center"/>
      <protection/>
    </xf>
    <xf numFmtId="0" fontId="10" fillId="20" borderId="15" xfId="0" applyFont="1" applyFill="1" applyBorder="1" applyAlignment="1" applyProtection="1">
      <alignment horizontal="center" vertical="center"/>
      <protection/>
    </xf>
    <xf numFmtId="3" fontId="10" fillId="20" borderId="10" xfId="0" applyNumberFormat="1" applyFont="1" applyFill="1" applyBorder="1" applyAlignment="1" applyProtection="1">
      <alignment horizontal="center" vertical="center" wrapText="1"/>
      <protection/>
    </xf>
    <xf numFmtId="0" fontId="18" fillId="20" borderId="10" xfId="0" applyFont="1" applyFill="1" applyBorder="1" applyAlignment="1" applyProtection="1">
      <alignment horizontal="center" vertical="center" wrapText="1"/>
      <protection/>
    </xf>
    <xf numFmtId="0" fontId="35" fillId="0" borderId="0" xfId="0" applyFont="1" applyAlignment="1" applyProtection="1">
      <alignment horizontal="justify" vertical="center"/>
      <protection/>
    </xf>
    <xf numFmtId="0" fontId="7" fillId="25" borderId="0" xfId="0" applyFont="1" applyFill="1" applyBorder="1" applyAlignment="1" applyProtection="1">
      <alignment vertical="center" wrapText="1"/>
      <protection/>
    </xf>
    <xf numFmtId="0" fontId="39" fillId="10" borderId="0" xfId="0" applyFont="1" applyFill="1" applyAlignment="1" applyProtection="1">
      <alignment vertical="center" wrapText="1"/>
      <protection/>
    </xf>
    <xf numFmtId="0" fontId="30" fillId="10" borderId="0" xfId="0" applyFont="1" applyFill="1" applyAlignment="1" applyProtection="1">
      <alignment vertical="center" wrapText="1"/>
      <protection/>
    </xf>
    <xf numFmtId="9" fontId="25" fillId="6" borderId="10" xfId="57" applyFont="1" applyFill="1" applyBorder="1" applyAlignment="1" applyProtection="1">
      <alignment horizontal="center" vertical="center"/>
      <protection locked="0"/>
    </xf>
    <xf numFmtId="3" fontId="23" fillId="6" borderId="10" xfId="0" applyNumberFormat="1" applyFont="1" applyFill="1" applyBorder="1" applyAlignment="1" applyProtection="1">
      <alignment horizontal="right" vertical="center" wrapText="1"/>
      <protection locked="0"/>
    </xf>
    <xf numFmtId="0" fontId="15" fillId="0" borderId="0" xfId="0" applyFont="1" applyAlignment="1" applyProtection="1">
      <alignment horizontal="center" vertical="center" wrapText="1"/>
      <protection/>
    </xf>
    <xf numFmtId="0" fontId="16" fillId="0" borderId="0" xfId="0" applyFont="1" applyBorder="1" applyAlignment="1" applyProtection="1">
      <alignment/>
      <protection/>
    </xf>
    <xf numFmtId="0" fontId="15" fillId="0" borderId="0" xfId="0" applyFont="1" applyAlignment="1" applyProtection="1">
      <alignment vertical="center" wrapText="1"/>
      <protection/>
    </xf>
    <xf numFmtId="0" fontId="15" fillId="0" borderId="0" xfId="0" applyFont="1" applyBorder="1" applyAlignment="1" applyProtection="1">
      <alignment horizontal="center" vertical="center" wrapText="1"/>
      <protection/>
    </xf>
    <xf numFmtId="0" fontId="23" fillId="0" borderId="0" xfId="0" applyFont="1" applyFill="1" applyBorder="1" applyAlignment="1" applyProtection="1">
      <alignment/>
      <protection/>
    </xf>
    <xf numFmtId="0" fontId="23" fillId="0" borderId="0" xfId="0" applyFont="1" applyAlignment="1" applyProtection="1">
      <alignment horizontal="justify"/>
      <protection/>
    </xf>
    <xf numFmtId="0" fontId="23" fillId="0" borderId="0" xfId="0" applyFont="1" applyAlignment="1" applyProtection="1">
      <alignment/>
      <protection/>
    </xf>
    <xf numFmtId="0" fontId="20" fillId="0" borderId="0" xfId="0" applyFont="1" applyAlignment="1" applyProtection="1">
      <alignment/>
      <protection/>
    </xf>
    <xf numFmtId="0" fontId="35" fillId="0" borderId="0" xfId="0" applyFont="1" applyAlignment="1" applyProtection="1">
      <alignment horizontal="justify" vertical="top"/>
      <protection/>
    </xf>
    <xf numFmtId="0" fontId="35" fillId="0" borderId="0" xfId="0" applyFont="1" applyBorder="1" applyAlignment="1" applyProtection="1">
      <alignment vertical="top"/>
      <protection/>
    </xf>
    <xf numFmtId="0" fontId="36" fillId="0" borderId="0" xfId="0" applyFont="1" applyBorder="1" applyAlignment="1" applyProtection="1">
      <alignment/>
      <protection/>
    </xf>
    <xf numFmtId="0" fontId="35" fillId="0" borderId="0" xfId="0" applyFont="1" applyBorder="1" applyAlignment="1" applyProtection="1">
      <alignment horizontal="center"/>
      <protection/>
    </xf>
    <xf numFmtId="0" fontId="23" fillId="0" borderId="0" xfId="0" applyFont="1" applyBorder="1" applyAlignment="1" applyProtection="1">
      <alignment/>
      <protection/>
    </xf>
    <xf numFmtId="0" fontId="25" fillId="0" borderId="0" xfId="0" applyFont="1" applyAlignment="1" applyProtection="1">
      <alignment horizontal="right" vertical="center" wrapText="1"/>
      <protection/>
    </xf>
    <xf numFmtId="0" fontId="25" fillId="0" borderId="0" xfId="0" applyFont="1" applyAlignment="1" applyProtection="1">
      <alignment horizontal="right" vertical="center"/>
      <protection/>
    </xf>
    <xf numFmtId="0" fontId="25" fillId="0" borderId="0" xfId="0" applyFont="1" applyBorder="1" applyAlignment="1" applyProtection="1">
      <alignment/>
      <protection/>
    </xf>
    <xf numFmtId="3" fontId="25" fillId="0" borderId="0" xfId="0" applyNumberFormat="1" applyFont="1" applyBorder="1" applyAlignment="1" applyProtection="1">
      <alignment horizontal="left" vertical="center"/>
      <protection/>
    </xf>
    <xf numFmtId="0" fontId="25" fillId="0" borderId="0" xfId="0" applyFont="1" applyBorder="1" applyAlignment="1" applyProtection="1">
      <alignment horizontal="right" vertical="center" wrapText="1"/>
      <protection/>
    </xf>
    <xf numFmtId="3" fontId="15" fillId="0" borderId="0" xfId="0" applyNumberFormat="1" applyFont="1" applyBorder="1" applyAlignment="1" applyProtection="1">
      <alignment horizontal="left" vertical="center"/>
      <protection/>
    </xf>
    <xf numFmtId="0" fontId="23" fillId="0" borderId="0" xfId="0" applyFont="1" applyFill="1" applyBorder="1" applyAlignment="1" applyProtection="1">
      <alignment vertical="top"/>
      <protection/>
    </xf>
    <xf numFmtId="0" fontId="40" fillId="0" borderId="0" xfId="0" applyFont="1" applyBorder="1" applyAlignment="1" applyProtection="1">
      <alignment/>
      <protection/>
    </xf>
    <xf numFmtId="0" fontId="41" fillId="0" borderId="0" xfId="0" applyFont="1" applyAlignment="1" applyProtection="1">
      <alignment wrapText="1"/>
      <protection/>
    </xf>
    <xf numFmtId="0" fontId="15" fillId="0" borderId="0" xfId="0" applyFont="1" applyBorder="1" applyAlignment="1" applyProtection="1">
      <alignment/>
      <protection/>
    </xf>
    <xf numFmtId="0" fontId="22" fillId="0" borderId="0" xfId="0" applyFont="1" applyBorder="1" applyAlignment="1" applyProtection="1">
      <alignment horizontal="left"/>
      <protection/>
    </xf>
    <xf numFmtId="0" fontId="42" fillId="0" borderId="0" xfId="0" applyFont="1" applyBorder="1" applyAlignment="1" applyProtection="1">
      <alignment horizontal="right"/>
      <protection/>
    </xf>
    <xf numFmtId="0" fontId="43" fillId="0" borderId="0" xfId="0" applyFont="1" applyBorder="1" applyAlignment="1" applyProtection="1">
      <alignment/>
      <protection/>
    </xf>
    <xf numFmtId="0" fontId="35" fillId="0" borderId="0" xfId="0" applyFont="1" applyAlignment="1" applyProtection="1">
      <alignment/>
      <protection/>
    </xf>
    <xf numFmtId="0" fontId="18" fillId="0" borderId="0" xfId="0" applyFont="1" applyFill="1" applyBorder="1" applyAlignment="1" applyProtection="1">
      <alignment horizontal="center"/>
      <protection/>
    </xf>
    <xf numFmtId="0" fontId="16" fillId="0" borderId="0" xfId="0" applyFont="1" applyFill="1" applyBorder="1" applyAlignment="1" applyProtection="1">
      <alignment/>
      <protection/>
    </xf>
    <xf numFmtId="0" fontId="18" fillId="0" borderId="0" xfId="0" applyFont="1" applyFill="1" applyBorder="1" applyAlignment="1" applyProtection="1">
      <alignment/>
      <protection/>
    </xf>
    <xf numFmtId="0" fontId="44" fillId="0" borderId="0" xfId="0" applyFont="1" applyBorder="1" applyAlignment="1" applyProtection="1">
      <alignmen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vertical="center"/>
      <protection/>
    </xf>
    <xf numFmtId="3" fontId="19" fillId="0" borderId="10" xfId="0" applyNumberFormat="1" applyFont="1" applyFill="1" applyBorder="1" applyAlignment="1" applyProtection="1">
      <alignment horizontal="right" vertical="center" wrapText="1"/>
      <protection locked="0"/>
    </xf>
    <xf numFmtId="3" fontId="23" fillId="20" borderId="10" xfId="0" applyNumberFormat="1" applyFont="1" applyFill="1" applyBorder="1" applyAlignment="1" applyProtection="1">
      <alignment horizontal="right" vertical="center"/>
      <protection locked="0"/>
    </xf>
    <xf numFmtId="0" fontId="16" fillId="10" borderId="0" xfId="0" applyFont="1" applyFill="1" applyBorder="1" applyAlignment="1" applyProtection="1">
      <alignment horizontal="center" vertical="center"/>
      <protection/>
    </xf>
    <xf numFmtId="0" fontId="46" fillId="10" borderId="0" xfId="0" applyFont="1" applyFill="1" applyBorder="1" applyAlignment="1" applyProtection="1">
      <alignment horizontal="center" vertical="center"/>
      <protection/>
    </xf>
    <xf numFmtId="0" fontId="47" fillId="10" borderId="0" xfId="0" applyFont="1" applyFill="1" applyBorder="1" applyAlignment="1" applyProtection="1">
      <alignment vertical="center" wrapText="1"/>
      <protection/>
    </xf>
    <xf numFmtId="0" fontId="25" fillId="0" borderId="0" xfId="0" applyFont="1" applyAlignment="1" applyProtection="1">
      <alignment horizontal="left" vertical="center"/>
      <protection/>
    </xf>
    <xf numFmtId="3" fontId="19" fillId="6" borderId="10" xfId="0" applyNumberFormat="1" applyFont="1" applyFill="1" applyBorder="1" applyAlignment="1" applyProtection="1">
      <alignment horizontal="right" vertical="center" wrapText="1"/>
      <protection locked="0"/>
    </xf>
    <xf numFmtId="0" fontId="16" fillId="6" borderId="10" xfId="0" applyFont="1" applyFill="1" applyBorder="1" applyAlignment="1" applyProtection="1">
      <alignment horizontal="left" vertical="center"/>
      <protection locked="0"/>
    </xf>
    <xf numFmtId="0" fontId="18" fillId="0" borderId="0" xfId="0" applyFont="1" applyBorder="1" applyAlignment="1" applyProtection="1">
      <alignment/>
      <protection/>
    </xf>
    <xf numFmtId="0" fontId="18" fillId="0" borderId="0" xfId="0" applyFont="1" applyAlignment="1" applyProtection="1">
      <alignment/>
      <protection/>
    </xf>
    <xf numFmtId="0" fontId="19" fillId="0" borderId="0" xfId="0" applyFont="1" applyBorder="1" applyAlignment="1" applyProtection="1">
      <alignment horizontal="center" wrapText="1"/>
      <protection/>
    </xf>
    <xf numFmtId="0" fontId="25" fillId="0" borderId="0" xfId="0" applyFont="1" applyBorder="1" applyAlignment="1" applyProtection="1">
      <alignment horizontal="center"/>
      <protection/>
    </xf>
    <xf numFmtId="0" fontId="48" fillId="0" borderId="0" xfId="0" applyFont="1" applyBorder="1" applyAlignment="1" applyProtection="1">
      <alignment/>
      <protection/>
    </xf>
    <xf numFmtId="0" fontId="16" fillId="0" borderId="0" xfId="0" applyFont="1" applyAlignment="1" applyProtection="1">
      <alignment/>
      <protection/>
    </xf>
    <xf numFmtId="0" fontId="19" fillId="0" borderId="0" xfId="0" applyFont="1" applyBorder="1" applyAlignment="1" applyProtection="1">
      <alignment/>
      <protection/>
    </xf>
    <xf numFmtId="0" fontId="49" fillId="0" borderId="0" xfId="0" applyFont="1" applyFill="1" applyBorder="1" applyAlignment="1" applyProtection="1">
      <alignment horizontal="left" vertical="center"/>
      <protection/>
    </xf>
    <xf numFmtId="0" fontId="0" fillId="0" borderId="0" xfId="0" applyFill="1" applyAlignment="1" applyProtection="1">
      <alignment vertical="center"/>
      <protection/>
    </xf>
    <xf numFmtId="0" fontId="50" fillId="0" borderId="13" xfId="0" applyFont="1" applyFill="1" applyBorder="1" applyAlignment="1" applyProtection="1">
      <alignment horizontal="right"/>
      <protection/>
    </xf>
    <xf numFmtId="0" fontId="10" fillId="20" borderId="15" xfId="0" applyFont="1" applyFill="1" applyBorder="1" applyAlignment="1" applyProtection="1">
      <alignment vertical="center"/>
      <protection/>
    </xf>
    <xf numFmtId="0" fontId="10" fillId="20" borderId="10" xfId="0" applyFont="1" applyFill="1" applyBorder="1" applyAlignment="1" applyProtection="1" quotePrefix="1">
      <alignment horizontal="center" vertical="center" wrapText="1"/>
      <protection/>
    </xf>
    <xf numFmtId="164" fontId="0" fillId="20" borderId="10" xfId="0" applyNumberFormat="1" applyFill="1" applyBorder="1" applyAlignment="1" applyProtection="1">
      <alignment horizontal="center"/>
      <protection/>
    </xf>
    <xf numFmtId="0" fontId="10" fillId="0" borderId="10" xfId="0" applyFont="1" applyFill="1" applyBorder="1" applyAlignment="1" applyProtection="1" quotePrefix="1">
      <alignment horizontal="center" vertical="center" wrapText="1"/>
      <protection/>
    </xf>
    <xf numFmtId="164" fontId="0" fillId="0" borderId="10" xfId="0" applyNumberFormat="1" applyFill="1" applyBorder="1" applyAlignment="1" applyProtection="1">
      <alignment horizontal="center" vertical="center"/>
      <protection/>
    </xf>
    <xf numFmtId="164" fontId="0" fillId="0" borderId="10" xfId="0" applyNumberFormat="1" applyFill="1" applyBorder="1" applyAlignment="1" applyProtection="1">
      <alignment horizontal="center"/>
      <protection/>
    </xf>
    <xf numFmtId="164" fontId="18" fillId="0" borderId="10" xfId="0" applyNumberFormat="1" applyFont="1" applyFill="1" applyBorder="1" applyAlignment="1" applyProtection="1" quotePrefix="1">
      <alignment horizontal="center" vertical="center" wrapText="1"/>
      <protection locked="0"/>
    </xf>
    <xf numFmtId="164" fontId="18" fillId="0" borderId="10" xfId="0" applyNumberFormat="1" applyFont="1" applyFill="1" applyBorder="1" applyAlignment="1" applyProtection="1">
      <alignment horizontal="center" vertical="center"/>
      <protection locked="0"/>
    </xf>
    <xf numFmtId="164" fontId="10" fillId="0" borderId="10" xfId="0" applyNumberFormat="1" applyFont="1" applyFill="1" applyBorder="1" applyAlignment="1" applyProtection="1" quotePrefix="1">
      <alignment horizontal="center" vertical="center" wrapText="1"/>
      <protection locked="0"/>
    </xf>
    <xf numFmtId="164" fontId="10" fillId="0" borderId="10" xfId="0" applyNumberFormat="1" applyFont="1" applyFill="1" applyBorder="1" applyAlignment="1" applyProtection="1">
      <alignment horizontal="center" vertical="center"/>
      <protection locked="0"/>
    </xf>
    <xf numFmtId="0" fontId="27" fillId="0" borderId="10" xfId="0" applyFont="1" applyBorder="1" applyAlignment="1" applyProtection="1">
      <alignment vertical="center"/>
      <protection/>
    </xf>
    <xf numFmtId="0" fontId="0" fillId="0" borderId="0" xfId="0" applyAlignment="1" applyProtection="1">
      <alignment/>
      <protection/>
    </xf>
    <xf numFmtId="0" fontId="11" fillId="0" borderId="0" xfId="0" applyFont="1" applyAlignment="1" applyProtection="1">
      <alignment vertical="center" wrapText="1"/>
      <protection/>
    </xf>
    <xf numFmtId="0" fontId="0" fillId="0" borderId="0" xfId="0" applyAlignment="1" applyProtection="1">
      <alignment/>
      <protection/>
    </xf>
    <xf numFmtId="0" fontId="51" fillId="0" borderId="0" xfId="0" applyFont="1" applyAlignment="1" applyProtection="1">
      <alignment horizontal="justify" vertical="center"/>
      <protection/>
    </xf>
    <xf numFmtId="0" fontId="51" fillId="0" borderId="0" xfId="0" applyFont="1" applyBorder="1" applyAlignment="1" applyProtection="1">
      <alignment vertical="center"/>
      <protection/>
    </xf>
    <xf numFmtId="0" fontId="52" fillId="0" borderId="0" xfId="0" applyFont="1" applyAlignment="1" applyProtection="1">
      <alignment/>
      <protection/>
    </xf>
    <xf numFmtId="0" fontId="53" fillId="0" borderId="0" xfId="0" applyFont="1" applyBorder="1" applyAlignment="1" applyProtection="1">
      <alignment/>
      <protection/>
    </xf>
    <xf numFmtId="0" fontId="2" fillId="6" borderId="10" xfId="0" applyFont="1" applyFill="1" applyBorder="1" applyAlignment="1" applyProtection="1">
      <alignment wrapText="1"/>
      <protection locked="0"/>
    </xf>
    <xf numFmtId="0" fontId="2" fillId="6" borderId="10" xfId="0" applyFont="1" applyFill="1" applyBorder="1" applyAlignment="1" applyProtection="1">
      <alignment wrapText="1"/>
      <protection locked="0"/>
    </xf>
    <xf numFmtId="0" fontId="15" fillId="20" borderId="12" xfId="0" applyFont="1" applyFill="1" applyBorder="1" applyAlignment="1" applyProtection="1">
      <alignment horizontal="left" vertical="center" wrapText="1"/>
      <protection/>
    </xf>
    <xf numFmtId="0" fontId="15" fillId="20" borderId="10" xfId="0" applyFont="1" applyFill="1" applyBorder="1" applyAlignment="1" applyProtection="1">
      <alignment horizontal="left" vertical="center" wrapText="1"/>
      <protection/>
    </xf>
    <xf numFmtId="0" fontId="0" fillId="20" borderId="10" xfId="0" applyFill="1" applyBorder="1" applyAlignment="1" applyProtection="1">
      <alignment vertical="center" wrapText="1"/>
      <protection/>
    </xf>
    <xf numFmtId="3" fontId="11" fillId="20" borderId="10" xfId="0" applyNumberFormat="1" applyFont="1" applyFill="1" applyBorder="1" applyAlignment="1" applyProtection="1">
      <alignment horizontal="right" vertical="center"/>
      <protection/>
    </xf>
    <xf numFmtId="3" fontId="11" fillId="20" borderId="10" xfId="0" applyNumberFormat="1" applyFont="1" applyFill="1" applyBorder="1" applyAlignment="1" applyProtection="1">
      <alignment horizontal="right" vertical="center" wrapText="1"/>
      <protection/>
    </xf>
    <xf numFmtId="9" fontId="11" fillId="20" borderId="10" xfId="57" applyFont="1" applyFill="1" applyBorder="1" applyAlignment="1" applyProtection="1">
      <alignment horizontal="right" vertical="center" wrapText="1"/>
      <protection/>
    </xf>
    <xf numFmtId="1" fontId="11" fillId="20" borderId="10" xfId="57" applyNumberFormat="1" applyFont="1" applyFill="1" applyBorder="1" applyAlignment="1" applyProtection="1">
      <alignment horizontal="right" vertical="center" wrapText="1"/>
      <protection/>
    </xf>
    <xf numFmtId="164" fontId="11" fillId="20" borderId="10" xfId="0" applyNumberFormat="1" applyFont="1" applyFill="1" applyBorder="1" applyAlignment="1" applyProtection="1">
      <alignment horizontal="center" vertical="center"/>
      <protection/>
    </xf>
    <xf numFmtId="164" fontId="0" fillId="20" borderId="10" xfId="0" applyNumberFormat="1" applyFill="1" applyBorder="1" applyAlignment="1" applyProtection="1">
      <alignment vertical="center"/>
      <protection/>
    </xf>
    <xf numFmtId="164" fontId="0" fillId="20" borderId="10" xfId="0" applyNumberFormat="1" applyFill="1" applyBorder="1" applyAlignment="1" applyProtection="1">
      <alignment horizontal="right" vertical="center"/>
      <protection/>
    </xf>
    <xf numFmtId="0" fontId="54" fillId="0" borderId="0" xfId="0" applyFont="1" applyBorder="1" applyAlignment="1" applyProtection="1">
      <alignment vertical="center" wrapText="1"/>
      <protection/>
    </xf>
    <xf numFmtId="0" fontId="2" fillId="26" borderId="10" xfId="0" applyFont="1" applyFill="1" applyBorder="1" applyAlignment="1" applyProtection="1">
      <alignment horizontal="left" vertical="center" wrapText="1"/>
      <protection locked="0"/>
    </xf>
    <xf numFmtId="0" fontId="55" fillId="25" borderId="10" xfId="0" applyFont="1" applyFill="1" applyBorder="1" applyAlignment="1" applyProtection="1">
      <alignment vertical="center"/>
      <protection/>
    </xf>
    <xf numFmtId="0" fontId="18" fillId="25" borderId="10" xfId="0" applyFont="1" applyFill="1" applyBorder="1" applyAlignment="1" applyProtection="1">
      <alignment horizontal="left" vertical="center"/>
      <protection/>
    </xf>
    <xf numFmtId="0" fontId="18" fillId="25" borderId="10" xfId="0" applyFont="1" applyFill="1" applyBorder="1" applyAlignment="1" applyProtection="1">
      <alignment horizontal="center" vertical="center"/>
      <protection/>
    </xf>
    <xf numFmtId="3" fontId="18" fillId="25" borderId="10" xfId="0" applyNumberFormat="1" applyFont="1" applyFill="1" applyBorder="1" applyAlignment="1" applyProtection="1">
      <alignment horizontal="right" vertical="center"/>
      <protection/>
    </xf>
    <xf numFmtId="0" fontId="27" fillId="0" borderId="10" xfId="0" applyFont="1" applyBorder="1" applyAlignment="1" applyProtection="1">
      <alignment vertical="center" wrapText="1"/>
      <protection/>
    </xf>
    <xf numFmtId="3" fontId="15" fillId="21" borderId="10" xfId="0" applyNumberFormat="1" applyFont="1" applyFill="1" applyBorder="1" applyAlignment="1" applyProtection="1">
      <alignment horizontal="right" vertical="center"/>
      <protection/>
    </xf>
    <xf numFmtId="0" fontId="27" fillId="20" borderId="10" xfId="0" applyFont="1" applyFill="1" applyBorder="1" applyAlignment="1" applyProtection="1">
      <alignment horizontal="center" vertical="center" wrapText="1"/>
      <protection/>
    </xf>
    <xf numFmtId="0" fontId="26" fillId="0" borderId="0" xfId="0" applyFont="1" applyAlignment="1">
      <alignment vertical="center" wrapText="1"/>
    </xf>
    <xf numFmtId="0" fontId="64" fillId="24" borderId="10" xfId="0" applyFont="1" applyFill="1" applyBorder="1" applyAlignment="1" applyProtection="1">
      <alignment horizontal="center" vertical="center" wrapText="1"/>
      <protection/>
    </xf>
    <xf numFmtId="0" fontId="65" fillId="10" borderId="10" xfId="0" applyFont="1" applyFill="1" applyBorder="1" applyAlignment="1" applyProtection="1">
      <alignment horizontal="center" vertical="center" wrapText="1"/>
      <protection locked="0"/>
    </xf>
    <xf numFmtId="0" fontId="2" fillId="24" borderId="12" xfId="0" applyFont="1" applyFill="1" applyBorder="1" applyAlignment="1" applyProtection="1">
      <alignment horizontal="left" vertical="center" wrapText="1"/>
      <protection/>
    </xf>
    <xf numFmtId="0" fontId="2" fillId="24" borderId="0" xfId="0" applyFont="1" applyFill="1" applyAlignment="1">
      <alignment horizontal="left" vertical="center" wrapText="1"/>
    </xf>
    <xf numFmtId="0" fontId="2" fillId="24" borderId="10" xfId="0" applyNumberFormat="1" applyFont="1" applyFill="1" applyBorder="1" applyAlignment="1" applyProtection="1">
      <alignment horizontal="left" vertical="center" wrapText="1"/>
      <protection/>
    </xf>
    <xf numFmtId="0" fontId="2" fillId="0" borderId="0" xfId="0" applyFont="1" applyAlignment="1" applyProtection="1">
      <alignment vertical="center" wrapText="1"/>
      <protection/>
    </xf>
    <xf numFmtId="0" fontId="2" fillId="0" borderId="0" xfId="0" applyFont="1" applyAlignment="1">
      <alignment vertical="center" wrapText="1"/>
    </xf>
    <xf numFmtId="0" fontId="2" fillId="24" borderId="10" xfId="0" applyFont="1" applyFill="1" applyBorder="1" applyAlignment="1">
      <alignment vertical="center" wrapText="1"/>
    </xf>
    <xf numFmtId="3" fontId="19" fillId="26" borderId="10" xfId="0" applyNumberFormat="1" applyFont="1" applyFill="1" applyBorder="1" applyAlignment="1" applyProtection="1">
      <alignment horizontal="right" vertical="center" wrapText="1"/>
      <protection locked="0"/>
    </xf>
    <xf numFmtId="0" fontId="15" fillId="0"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center" vertical="center" wrapText="1"/>
      <protection locked="0"/>
    </xf>
    <xf numFmtId="0" fontId="15" fillId="0" borderId="16" xfId="0" applyFont="1" applyBorder="1" applyAlignment="1" applyProtection="1">
      <alignment vertical="center" wrapText="1"/>
      <protection/>
    </xf>
    <xf numFmtId="0" fontId="0" fillId="0" borderId="10" xfId="0" applyBorder="1" applyAlignment="1">
      <alignment vertical="center"/>
    </xf>
    <xf numFmtId="165" fontId="67" fillId="0" borderId="17" xfId="43" applyFont="1" applyBorder="1" applyAlignment="1">
      <alignment horizontal="left" vertical="center" wrapText="1"/>
      <protection/>
    </xf>
    <xf numFmtId="0" fontId="2" fillId="24" borderId="10" xfId="0" applyFont="1" applyFill="1" applyBorder="1" applyAlignment="1" applyProtection="1">
      <alignment horizontal="left" vertical="center" wrapText="1"/>
      <protection/>
    </xf>
    <xf numFmtId="0" fontId="15" fillId="0" borderId="10" xfId="0" applyNumberFormat="1" applyFont="1" applyBorder="1" applyAlignment="1" applyProtection="1">
      <alignment horizontal="left" vertical="center" wrapText="1"/>
      <protection locked="0"/>
    </xf>
    <xf numFmtId="0" fontId="61" fillId="0" borderId="0" xfId="42" applyFont="1" applyBorder="1" applyAlignment="1" applyProtection="1">
      <alignment horizontal="left"/>
      <protection/>
    </xf>
    <xf numFmtId="0" fontId="56" fillId="0" borderId="10" xfId="0" applyFont="1" applyBorder="1" applyAlignment="1" applyProtection="1">
      <alignment horizontal="right" vertical="top" wrapText="1"/>
      <protection/>
    </xf>
    <xf numFmtId="0" fontId="56" fillId="0" borderId="10" xfId="0" applyFont="1" applyBorder="1" applyAlignment="1" applyProtection="1">
      <alignment wrapText="1"/>
      <protection/>
    </xf>
    <xf numFmtId="0" fontId="15" fillId="6" borderId="18" xfId="0" applyFont="1" applyFill="1" applyBorder="1" applyAlignment="1" applyProtection="1">
      <alignment horizontal="left" vertical="top"/>
      <protection locked="0"/>
    </xf>
    <xf numFmtId="0" fontId="15" fillId="6" borderId="15" xfId="0" applyFont="1" applyFill="1" applyBorder="1" applyAlignment="1" applyProtection="1">
      <alignment horizontal="left" vertical="top"/>
      <protection locked="0"/>
    </xf>
    <xf numFmtId="0" fontId="10" fillId="20" borderId="15" xfId="0" applyFont="1" applyFill="1" applyBorder="1" applyAlignment="1" applyProtection="1">
      <alignment horizontal="left"/>
      <protection/>
    </xf>
    <xf numFmtId="0" fontId="10" fillId="20" borderId="12" xfId="0" applyFont="1" applyFill="1" applyBorder="1" applyAlignment="1" applyProtection="1">
      <alignment horizontal="left" vertical="center"/>
      <protection/>
    </xf>
    <xf numFmtId="0" fontId="10" fillId="20" borderId="15" xfId="0" applyFont="1" applyFill="1" applyBorder="1" applyAlignment="1" applyProtection="1">
      <alignment horizontal="left" vertical="center"/>
      <protection/>
    </xf>
    <xf numFmtId="0" fontId="1" fillId="25" borderId="0" xfId="0" applyFont="1" applyFill="1" applyBorder="1" applyAlignment="1" applyProtection="1">
      <alignment horizontal="center" vertical="center" wrapText="1"/>
      <protection/>
    </xf>
    <xf numFmtId="0" fontId="10" fillId="20" borderId="16" xfId="0" applyFont="1" applyFill="1" applyBorder="1" applyAlignment="1" applyProtection="1" quotePrefix="1">
      <alignment horizontal="center" vertical="center" wrapText="1"/>
      <protection/>
    </xf>
    <xf numFmtId="0" fontId="10" fillId="20" borderId="14" xfId="0" applyFont="1" applyFill="1" applyBorder="1" applyAlignment="1" applyProtection="1" quotePrefix="1">
      <alignment horizontal="center" vertical="center" wrapText="1"/>
      <protection/>
    </xf>
    <xf numFmtId="0" fontId="10" fillId="20" borderId="10" xfId="0" applyFont="1" applyFill="1" applyBorder="1" applyAlignment="1" applyProtection="1">
      <alignment horizontal="center" vertical="center" wrapText="1"/>
      <protection/>
    </xf>
    <xf numFmtId="0" fontId="10" fillId="20" borderId="10" xfId="0" applyFont="1" applyFill="1" applyBorder="1" applyAlignment="1" applyProtection="1">
      <alignment horizontal="center" vertical="center"/>
      <protection/>
    </xf>
    <xf numFmtId="0" fontId="30" fillId="10" borderId="0" xfId="0" applyFont="1" applyFill="1" applyAlignment="1" applyProtection="1">
      <alignment horizontal="center" vertical="center" wrapText="1"/>
      <protection/>
    </xf>
    <xf numFmtId="0" fontId="10" fillId="20" borderId="12" xfId="0" applyFont="1" applyFill="1" applyBorder="1" applyAlignment="1" applyProtection="1">
      <alignment horizontal="left"/>
      <protection/>
    </xf>
    <xf numFmtId="0" fontId="7" fillId="25" borderId="0" xfId="0" applyFont="1" applyFill="1" applyBorder="1" applyAlignment="1" applyProtection="1">
      <alignment horizontal="center" vertical="center" wrapText="1"/>
      <protection/>
    </xf>
    <xf numFmtId="0" fontId="30" fillId="10" borderId="0" xfId="0" applyFont="1" applyFill="1" applyAlignment="1" applyProtection="1">
      <alignment horizontal="left" vertical="center" wrapText="1"/>
      <protection/>
    </xf>
    <xf numFmtId="0" fontId="11" fillId="0" borderId="10" xfId="0" applyFont="1" applyBorder="1" applyAlignment="1" applyProtection="1">
      <alignment vertical="center" wrapText="1"/>
      <protection/>
    </xf>
    <xf numFmtId="0" fontId="27" fillId="20" borderId="10" xfId="0" applyFont="1" applyFill="1" applyBorder="1" applyAlignment="1" applyProtection="1">
      <alignment horizontal="center" vertical="center" wrapText="1"/>
      <protection/>
    </xf>
    <xf numFmtId="0" fontId="11" fillId="0" borderId="10" xfId="0" applyFont="1" applyFill="1" applyBorder="1" applyAlignment="1" applyProtection="1">
      <alignment vertical="center" wrapText="1"/>
      <protection/>
    </xf>
    <xf numFmtId="0" fontId="59" fillId="0" borderId="0" xfId="0" applyFont="1" applyAlignment="1" applyProtection="1">
      <alignment/>
      <protection/>
    </xf>
    <xf numFmtId="0" fontId="59" fillId="0" borderId="0" xfId="0" applyFont="1" applyAlignment="1" applyProtection="1">
      <alignment/>
      <protection/>
    </xf>
    <xf numFmtId="0" fontId="60" fillId="0" borderId="0" xfId="0" applyFont="1" applyBorder="1" applyAlignment="1" applyProtection="1">
      <alignment horizontal="left" vertical="center" wrapText="1"/>
      <protection/>
    </xf>
    <xf numFmtId="0" fontId="15" fillId="0" borderId="0" xfId="0" applyFont="1" applyAlignment="1" applyProtection="1">
      <alignment horizontal="center" vertical="center" wrapText="1"/>
      <protection/>
    </xf>
    <xf numFmtId="0" fontId="54" fillId="0" borderId="0" xfId="0" applyFont="1" applyBorder="1" applyAlignment="1" applyProtection="1">
      <alignment horizontal="center" vertical="center" wrapText="1"/>
      <protection/>
    </xf>
    <xf numFmtId="0" fontId="57" fillId="0" borderId="0" xfId="0" applyFont="1" applyFill="1" applyBorder="1" applyAlignment="1" applyProtection="1">
      <alignment horizontal="left" vertical="center" wrapText="1"/>
      <protection/>
    </xf>
    <xf numFmtId="0" fontId="66" fillId="0" borderId="0" xfId="0" applyFont="1" applyBorder="1" applyAlignment="1" applyProtection="1">
      <alignment horizontal="left" vertical="center"/>
      <protection/>
    </xf>
    <xf numFmtId="0" fontId="66" fillId="0" borderId="19" xfId="0" applyFont="1" applyBorder="1" applyAlignment="1" applyProtection="1">
      <alignment horizontal="left" vertical="center"/>
      <protection/>
    </xf>
    <xf numFmtId="0" fontId="58" fillId="6" borderId="10" xfId="0" applyFont="1" applyFill="1" applyBorder="1" applyAlignment="1" applyProtection="1">
      <alignment horizontal="center" vertical="center"/>
      <protection/>
    </xf>
    <xf numFmtId="3" fontId="18" fillId="20" borderId="12" xfId="0" applyNumberFormat="1" applyFont="1" applyFill="1" applyBorder="1" applyAlignment="1" applyProtection="1">
      <alignment horizontal="center" vertical="center" wrapText="1"/>
      <protection/>
    </xf>
    <xf numFmtId="3" fontId="18" fillId="20" borderId="18" xfId="0" applyNumberFormat="1" applyFont="1" applyFill="1" applyBorder="1" applyAlignment="1" applyProtection="1">
      <alignment horizontal="center" vertical="center" wrapText="1"/>
      <protection/>
    </xf>
    <xf numFmtId="3" fontId="18" fillId="20" borderId="15" xfId="0" applyNumberFormat="1" applyFont="1" applyFill="1" applyBorder="1" applyAlignment="1" applyProtection="1">
      <alignment horizontal="center" vertical="center" wrapText="1"/>
      <protection/>
    </xf>
    <xf numFmtId="3" fontId="18" fillId="20" borderId="16" xfId="0" applyNumberFormat="1" applyFont="1" applyFill="1" applyBorder="1" applyAlignment="1" applyProtection="1">
      <alignment horizontal="center" vertical="center" wrapText="1"/>
      <protection/>
    </xf>
    <xf numFmtId="3" fontId="18" fillId="20" borderId="14" xfId="0" applyNumberFormat="1" applyFont="1" applyFill="1" applyBorder="1" applyAlignment="1" applyProtection="1">
      <alignment horizontal="center" vertical="center" wrapText="1"/>
      <protection/>
    </xf>
    <xf numFmtId="0" fontId="18" fillId="20" borderId="16" xfId="0" applyFont="1" applyFill="1" applyBorder="1" applyAlignment="1" applyProtection="1">
      <alignment horizontal="center" vertical="center" wrapText="1"/>
      <protection/>
    </xf>
    <xf numFmtId="0" fontId="18" fillId="20" borderId="14" xfId="0" applyFont="1" applyFill="1" applyBorder="1" applyAlignment="1" applyProtection="1">
      <alignment horizontal="center" vertical="center" wrapText="1"/>
      <protection/>
    </xf>
    <xf numFmtId="0" fontId="10" fillId="20" borderId="12" xfId="0" applyFont="1" applyFill="1" applyBorder="1" applyAlignment="1" applyProtection="1">
      <alignment horizontal="center" vertical="center"/>
      <protection/>
    </xf>
    <xf numFmtId="0" fontId="10" fillId="20" borderId="18" xfId="0" applyFont="1" applyFill="1" applyBorder="1" applyAlignment="1" applyProtection="1">
      <alignment horizontal="center" vertical="center"/>
      <protection/>
    </xf>
    <xf numFmtId="0" fontId="10" fillId="20" borderId="15" xfId="0" applyFont="1" applyFill="1" applyBorder="1" applyAlignment="1" applyProtection="1">
      <alignment horizontal="center" vertical="center"/>
      <protection/>
    </xf>
    <xf numFmtId="0" fontId="10" fillId="20" borderId="16" xfId="0" applyFont="1" applyFill="1" applyBorder="1" applyAlignment="1" applyProtection="1">
      <alignment horizontal="left" vertical="center"/>
      <protection/>
    </xf>
    <xf numFmtId="0" fontId="10" fillId="20" borderId="11" xfId="0" applyFont="1" applyFill="1" applyBorder="1" applyAlignment="1" applyProtection="1">
      <alignment horizontal="left" vertical="center"/>
      <protection/>
    </xf>
    <xf numFmtId="0" fontId="10" fillId="20" borderId="14" xfId="0" applyFont="1" applyFill="1" applyBorder="1" applyAlignment="1" applyProtection="1">
      <alignment horizontal="left" vertical="center"/>
      <protection/>
    </xf>
    <xf numFmtId="0" fontId="10" fillId="20" borderId="16" xfId="0" applyFont="1" applyFill="1" applyBorder="1" applyAlignment="1" applyProtection="1">
      <alignment horizontal="center" vertical="center" wrapText="1"/>
      <protection/>
    </xf>
    <xf numFmtId="0" fontId="10" fillId="20" borderId="14" xfId="0" applyFont="1" applyFill="1" applyBorder="1" applyAlignment="1" applyProtection="1">
      <alignment horizontal="center" vertical="center" wrapText="1"/>
      <protection/>
    </xf>
    <xf numFmtId="0" fontId="10" fillId="20" borderId="12" xfId="0" applyFont="1" applyFill="1" applyBorder="1" applyAlignment="1" applyProtection="1">
      <alignment horizontal="center" vertical="center" wrapText="1"/>
      <protection/>
    </xf>
    <xf numFmtId="0" fontId="10" fillId="20" borderId="18" xfId="0" applyFont="1" applyFill="1" applyBorder="1" applyAlignment="1" applyProtection="1">
      <alignment horizontal="center" vertical="center" wrapText="1"/>
      <protection/>
    </xf>
    <xf numFmtId="0" fontId="10" fillId="20" borderId="15" xfId="0" applyFont="1" applyFill="1" applyBorder="1" applyAlignment="1" applyProtection="1">
      <alignment horizontal="center" vertical="center" wrapText="1"/>
      <protection/>
    </xf>
    <xf numFmtId="3" fontId="10" fillId="20" borderId="12" xfId="0" applyNumberFormat="1" applyFont="1" applyFill="1" applyBorder="1" applyAlignment="1" applyProtection="1">
      <alignment horizontal="center" vertical="center" wrapText="1"/>
      <protection/>
    </xf>
    <xf numFmtId="3" fontId="10" fillId="20" borderId="18" xfId="0" applyNumberFormat="1" applyFont="1" applyFill="1" applyBorder="1" applyAlignment="1" applyProtection="1">
      <alignment horizontal="center" vertical="center" wrapText="1"/>
      <protection/>
    </xf>
    <xf numFmtId="3" fontId="10" fillId="20" borderId="15" xfId="0" applyNumberFormat="1" applyFont="1" applyFill="1" applyBorder="1" applyAlignment="1" applyProtection="1">
      <alignment horizontal="center" vertical="center" wrapText="1"/>
      <protection/>
    </xf>
    <xf numFmtId="3" fontId="10" fillId="20" borderId="10" xfId="0" applyNumberFormat="1" applyFont="1" applyFill="1" applyBorder="1" applyAlignment="1" applyProtection="1">
      <alignment horizontal="center" vertical="center" wrapText="1"/>
      <protection/>
    </xf>
    <xf numFmtId="0" fontId="62" fillId="20" borderId="10" xfId="0" applyFont="1" applyFill="1" applyBorder="1" applyAlignment="1" applyProtection="1">
      <alignment horizontal="left"/>
      <protection/>
    </xf>
    <xf numFmtId="0" fontId="18" fillId="20" borderId="12" xfId="0" applyFont="1" applyFill="1" applyBorder="1" applyAlignment="1" applyProtection="1">
      <alignment horizontal="center" vertical="center" wrapText="1"/>
      <protection/>
    </xf>
    <xf numFmtId="0" fontId="18" fillId="20" borderId="18" xfId="0" applyFont="1" applyFill="1" applyBorder="1" applyAlignment="1" applyProtection="1">
      <alignment horizontal="center" vertical="center" wrapText="1"/>
      <protection/>
    </xf>
    <xf numFmtId="0" fontId="18" fillId="20" borderId="15" xfId="0" applyFont="1" applyFill="1" applyBorder="1" applyAlignment="1" applyProtection="1">
      <alignment horizontal="center" vertical="center" wrapText="1"/>
      <protection/>
    </xf>
    <xf numFmtId="3" fontId="62" fillId="6" borderId="12" xfId="0" applyNumberFormat="1" applyFont="1" applyFill="1" applyBorder="1" applyAlignment="1" applyProtection="1">
      <alignment horizontal="left" vertical="center"/>
      <protection locked="0"/>
    </xf>
    <xf numFmtId="3" fontId="62" fillId="6" borderId="15" xfId="0" applyNumberFormat="1" applyFont="1" applyFill="1" applyBorder="1" applyAlignment="1" applyProtection="1">
      <alignment horizontal="left" vertical="center"/>
      <protection locked="0"/>
    </xf>
    <xf numFmtId="0" fontId="18" fillId="20" borderId="10" xfId="0" applyFont="1" applyFill="1" applyBorder="1" applyAlignment="1" applyProtection="1">
      <alignment horizontal="center" vertical="center" wrapText="1"/>
      <protection/>
    </xf>
    <xf numFmtId="0" fontId="10" fillId="20" borderId="14" xfId="0" applyFont="1" applyFill="1" applyBorder="1" applyAlignment="1" applyProtection="1">
      <alignment horizontal="center" vertical="center"/>
      <protection/>
    </xf>
    <xf numFmtId="0" fontId="10" fillId="20" borderId="20" xfId="0" applyFont="1" applyFill="1" applyBorder="1" applyAlignment="1" applyProtection="1">
      <alignment horizontal="center" vertical="center"/>
      <protection/>
    </xf>
    <xf numFmtId="0" fontId="10" fillId="20" borderId="13" xfId="0" applyFont="1" applyFill="1" applyBorder="1" applyAlignment="1" applyProtection="1">
      <alignment horizontal="center" vertical="center"/>
      <protection/>
    </xf>
    <xf numFmtId="3" fontId="18" fillId="20" borderId="11" xfId="0" applyNumberFormat="1" applyFont="1" applyFill="1" applyBorder="1" applyAlignment="1" applyProtection="1">
      <alignment horizontal="center" vertical="center" wrapText="1"/>
      <protection/>
    </xf>
    <xf numFmtId="3" fontId="18" fillId="20" borderId="10" xfId="0" applyNumberFormat="1" applyFont="1" applyFill="1" applyBorder="1" applyAlignment="1" applyProtection="1">
      <alignment horizontal="center" vertical="center" wrapText="1"/>
      <protection/>
    </xf>
    <xf numFmtId="0" fontId="0" fillId="20" borderId="10" xfId="0" applyFill="1" applyBorder="1" applyAlignment="1" applyProtection="1">
      <alignment vertical="center" wrapText="1"/>
      <protection/>
    </xf>
    <xf numFmtId="0" fontId="18" fillId="20" borderId="21" xfId="0" applyFont="1" applyFill="1" applyBorder="1" applyAlignment="1" applyProtection="1">
      <alignment horizontal="left" vertical="center" wrapText="1"/>
      <protection/>
    </xf>
    <xf numFmtId="0" fontId="18" fillId="20" borderId="22" xfId="0" applyFont="1" applyFill="1" applyBorder="1" applyAlignment="1" applyProtection="1">
      <alignment horizontal="left" vertical="center" wrapText="1"/>
      <protection/>
    </xf>
    <xf numFmtId="0" fontId="18" fillId="20" borderId="23" xfId="0" applyFont="1" applyFill="1" applyBorder="1" applyAlignment="1" applyProtection="1">
      <alignment horizontal="left" vertical="center" wrapText="1"/>
      <protection/>
    </xf>
    <xf numFmtId="0" fontId="18" fillId="20" borderId="19" xfId="0" applyFont="1" applyFill="1" applyBorder="1" applyAlignment="1" applyProtection="1">
      <alignment horizontal="left" vertical="center" wrapText="1"/>
      <protection/>
    </xf>
    <xf numFmtId="0" fontId="18" fillId="20" borderId="20" xfId="0" applyFont="1" applyFill="1" applyBorder="1" applyAlignment="1" applyProtection="1">
      <alignment horizontal="left" vertical="center" wrapText="1"/>
      <protection/>
    </xf>
    <xf numFmtId="0" fontId="18" fillId="20" borderId="24" xfId="0" applyFont="1" applyFill="1" applyBorder="1" applyAlignment="1" applyProtection="1">
      <alignment horizontal="left" vertical="center" wrapText="1"/>
      <protection/>
    </xf>
    <xf numFmtId="0" fontId="0" fillId="20" borderId="12" xfId="0" applyFill="1" applyBorder="1" applyAlignment="1" applyProtection="1">
      <alignment horizontal="left" vertical="center" wrapText="1"/>
      <protection/>
    </xf>
    <xf numFmtId="0" fontId="0" fillId="20" borderId="15" xfId="0" applyFill="1" applyBorder="1" applyAlignment="1" applyProtection="1">
      <alignment horizontal="left" vertical="center" wrapText="1"/>
      <protection/>
    </xf>
    <xf numFmtId="3" fontId="10" fillId="20" borderId="16" xfId="0" applyNumberFormat="1" applyFont="1" applyFill="1" applyBorder="1" applyAlignment="1" applyProtection="1">
      <alignment horizontal="center" vertical="center" wrapText="1"/>
      <protection/>
    </xf>
    <xf numFmtId="3" fontId="10" fillId="20" borderId="11" xfId="0" applyNumberFormat="1" applyFont="1" applyFill="1" applyBorder="1" applyAlignment="1" applyProtection="1">
      <alignment horizontal="center" vertical="center" wrapText="1"/>
      <protection/>
    </xf>
    <xf numFmtId="3" fontId="10" fillId="20" borderId="14" xfId="0" applyNumberFormat="1" applyFont="1" applyFill="1" applyBorder="1" applyAlignment="1" applyProtection="1">
      <alignment horizontal="center" vertical="center" wrapText="1"/>
      <protection/>
    </xf>
    <xf numFmtId="3" fontId="15" fillId="0" borderId="10" xfId="0" applyNumberFormat="1" applyFont="1" applyBorder="1" applyAlignment="1" applyProtection="1">
      <alignment horizontal="right" vertical="center" wrapText="1"/>
      <protection locked="0"/>
    </xf>
    <xf numFmtId="0" fontId="0" fillId="0" borderId="10" xfId="0" applyBorder="1" applyAlignment="1">
      <alignment vertical="center"/>
    </xf>
    <xf numFmtId="0" fontId="15" fillId="0" borderId="16" xfId="0" applyFont="1" applyBorder="1" applyAlignment="1" applyProtection="1">
      <alignment vertical="center" wrapText="1"/>
      <protection/>
    </xf>
    <xf numFmtId="0" fontId="15" fillId="0" borderId="14" xfId="0" applyFont="1" applyBorder="1" applyAlignment="1" applyProtection="1">
      <alignment vertical="center" wrapText="1"/>
      <protection/>
    </xf>
    <xf numFmtId="0" fontId="15" fillId="0" borderId="10" xfId="0" applyFont="1" applyBorder="1" applyAlignment="1" applyProtection="1">
      <alignment vertical="center" wrapText="1"/>
      <protection/>
    </xf>
    <xf numFmtId="0" fontId="15" fillId="0" borderId="21" xfId="0" applyFont="1" applyBorder="1" applyAlignment="1" applyProtection="1">
      <alignment horizontal="left" vertical="center" wrapText="1"/>
      <protection locked="0"/>
    </xf>
    <xf numFmtId="0" fontId="0" fillId="0" borderId="20" xfId="0" applyBorder="1" applyAlignment="1">
      <alignment vertical="center"/>
    </xf>
    <xf numFmtId="0" fontId="0" fillId="0" borderId="14" xfId="0" applyBorder="1" applyAlignment="1">
      <alignment vertical="center" wrapText="1"/>
    </xf>
    <xf numFmtId="0" fontId="0" fillId="0" borderId="11" xfId="0" applyBorder="1" applyAlignment="1">
      <alignment vertical="center" wrapText="1"/>
    </xf>
    <xf numFmtId="0" fontId="15" fillId="0" borderId="10"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vertical="center" wrapText="1"/>
      <protection/>
    </xf>
    <xf numFmtId="3" fontId="18" fillId="0" borderId="16" xfId="0" applyNumberFormat="1" applyFont="1" applyFill="1" applyBorder="1" applyAlignment="1" applyProtection="1">
      <alignment horizontal="right" vertical="center" wrapText="1"/>
      <protection locked="0"/>
    </xf>
    <xf numFmtId="3" fontId="18" fillId="0" borderId="11" xfId="0" applyNumberFormat="1" applyFont="1" applyFill="1" applyBorder="1" applyAlignment="1" applyProtection="1">
      <alignment horizontal="right" vertical="center" wrapText="1"/>
      <protection locked="0"/>
    </xf>
    <xf numFmtId="3" fontId="18" fillId="0" borderId="14" xfId="0" applyNumberFormat="1" applyFont="1" applyFill="1" applyBorder="1" applyAlignment="1" applyProtection="1">
      <alignment horizontal="right" vertical="center" wrapText="1"/>
      <protection locked="0"/>
    </xf>
    <xf numFmtId="3" fontId="18" fillId="6" borderId="16" xfId="0" applyNumberFormat="1" applyFont="1" applyFill="1" applyBorder="1" applyAlignment="1" applyProtection="1">
      <alignment horizontal="right" vertical="center"/>
      <protection locked="0"/>
    </xf>
    <xf numFmtId="3" fontId="18" fillId="6" borderId="11" xfId="0" applyNumberFormat="1" applyFont="1" applyFill="1" applyBorder="1" applyAlignment="1" applyProtection="1">
      <alignment horizontal="right" vertical="center"/>
      <protection locked="0"/>
    </xf>
    <xf numFmtId="3" fontId="18" fillId="6" borderId="14" xfId="0" applyNumberFormat="1" applyFont="1" applyFill="1" applyBorder="1" applyAlignment="1" applyProtection="1">
      <alignment horizontal="right" vertical="center"/>
      <protection locked="0"/>
    </xf>
    <xf numFmtId="0" fontId="63" fillId="6" borderId="12" xfId="0" applyFont="1" applyFill="1" applyBorder="1" applyAlignment="1" applyProtection="1">
      <alignment horizontal="left" vertical="center"/>
      <protection locked="0"/>
    </xf>
    <xf numFmtId="0" fontId="63" fillId="6" borderId="18" xfId="0" applyFont="1" applyFill="1" applyBorder="1" applyAlignment="1" applyProtection="1">
      <alignment horizontal="left" vertical="center"/>
      <protection locked="0"/>
    </xf>
    <xf numFmtId="0" fontId="63" fillId="6" borderId="15" xfId="0" applyFont="1" applyFill="1" applyBorder="1" applyAlignment="1" applyProtection="1">
      <alignment horizontal="left" vertical="center"/>
      <protection locked="0"/>
    </xf>
    <xf numFmtId="0" fontId="18" fillId="21" borderId="16" xfId="0" applyFont="1" applyFill="1" applyBorder="1" applyAlignment="1" applyProtection="1">
      <alignment horizontal="center" vertical="center" wrapText="1"/>
      <protection/>
    </xf>
    <xf numFmtId="0" fontId="18" fillId="21" borderId="14" xfId="0" applyFont="1" applyFill="1" applyBorder="1" applyAlignment="1" applyProtection="1">
      <alignment horizontal="center" vertical="center" wrapText="1"/>
      <protection/>
    </xf>
    <xf numFmtId="0" fontId="18" fillId="21" borderId="12" xfId="0" applyFont="1" applyFill="1" applyBorder="1" applyAlignment="1" applyProtection="1">
      <alignment horizontal="center" vertical="center" wrapText="1"/>
      <protection/>
    </xf>
    <xf numFmtId="0" fontId="18" fillId="21" borderId="15" xfId="0" applyFont="1" applyFill="1" applyBorder="1" applyAlignment="1" applyProtection="1">
      <alignment horizontal="center" vertical="center" wrapText="1"/>
      <protection/>
    </xf>
    <xf numFmtId="0" fontId="23" fillId="6" borderId="10" xfId="0" applyFont="1" applyFill="1" applyBorder="1" applyAlignment="1" applyProtection="1">
      <alignment horizontal="center" vertical="center"/>
      <protection/>
    </xf>
    <xf numFmtId="0" fontId="35" fillId="0" borderId="13" xfId="0" applyFont="1" applyBorder="1" applyAlignment="1" applyProtection="1">
      <alignment horizontal="justify" vertical="center"/>
      <protection/>
    </xf>
    <xf numFmtId="0" fontId="35" fillId="0" borderId="13" xfId="0" applyFont="1" applyBorder="1" applyAlignment="1" applyProtection="1">
      <alignment vertical="center"/>
      <protection/>
    </xf>
    <xf numFmtId="0" fontId="62" fillId="6" borderId="10" xfId="0" applyFont="1" applyFill="1" applyBorder="1" applyAlignment="1" applyProtection="1">
      <alignment horizontal="left" vertical="center"/>
      <protection locked="0"/>
    </xf>
    <xf numFmtId="3" fontId="15" fillId="0" borderId="16" xfId="0" applyNumberFormat="1" applyFont="1" applyBorder="1" applyAlignment="1" applyProtection="1">
      <alignment horizontal="right" vertical="center" wrapText="1"/>
      <protection locked="0"/>
    </xf>
    <xf numFmtId="3" fontId="15" fillId="0" borderId="11" xfId="0" applyNumberFormat="1" applyFont="1" applyBorder="1" applyAlignment="1" applyProtection="1">
      <alignment horizontal="right" vertical="center" wrapText="1"/>
      <protection locked="0"/>
    </xf>
    <xf numFmtId="3" fontId="15" fillId="0" borderId="14" xfId="0" applyNumberFormat="1" applyFont="1" applyBorder="1" applyAlignment="1" applyProtection="1">
      <alignment horizontal="right" vertical="center" wrapText="1"/>
      <protection locked="0"/>
    </xf>
    <xf numFmtId="0" fontId="19" fillId="0" borderId="12" xfId="0"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locked="0"/>
    </xf>
    <xf numFmtId="0" fontId="35" fillId="0" borderId="0" xfId="0" applyFont="1" applyAlignment="1" applyProtection="1">
      <alignment horizontal="justify" vertical="center"/>
      <protection/>
    </xf>
    <xf numFmtId="0" fontId="18" fillId="21" borderId="12" xfId="0" applyFont="1" applyFill="1" applyBorder="1" applyAlignment="1" applyProtection="1">
      <alignment horizontal="left" vertical="center"/>
      <protection/>
    </xf>
    <xf numFmtId="0" fontId="18" fillId="21" borderId="18" xfId="0" applyFont="1" applyFill="1" applyBorder="1" applyAlignment="1" applyProtection="1">
      <alignment horizontal="left" vertical="center"/>
      <protection/>
    </xf>
    <xf numFmtId="0" fontId="18" fillId="21" borderId="15" xfId="0" applyFont="1" applyFill="1" applyBorder="1" applyAlignment="1" applyProtection="1">
      <alignment horizontal="left" vertical="center"/>
      <protection/>
    </xf>
    <xf numFmtId="3" fontId="18" fillId="0" borderId="10" xfId="0" applyNumberFormat="1" applyFont="1" applyFill="1" applyBorder="1" applyAlignment="1" applyProtection="1">
      <alignment horizontal="right" vertical="center" wrapText="1"/>
      <protection locked="0"/>
    </xf>
    <xf numFmtId="0" fontId="15" fillId="0" borderId="16" xfId="0" applyFont="1" applyBorder="1" applyAlignment="1" applyProtection="1">
      <alignment vertical="center" wrapText="1"/>
      <protection locked="0"/>
    </xf>
    <xf numFmtId="0" fontId="15" fillId="0" borderId="16" xfId="0" applyFont="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14" xfId="0" applyBorder="1" applyAlignment="1">
      <alignment horizontal="left" vertical="center" wrapText="1"/>
    </xf>
    <xf numFmtId="0" fontId="15" fillId="6" borderId="12" xfId="0" applyFont="1" applyFill="1" applyBorder="1" applyAlignment="1" applyProtection="1">
      <alignment horizontal="left" vertical="top" wrapText="1"/>
      <protection locked="0"/>
    </xf>
    <xf numFmtId="3" fontId="15" fillId="6" borderId="12" xfId="0" applyNumberFormat="1"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Hyperlink" xfId="42"/>
    <cellStyle name="Excel Built-in Normal" xfId="43"/>
    <cellStyle name="Explanatory Text" xfId="44"/>
    <cellStyle name="Good" xfId="45"/>
    <cellStyle name="Heading 1" xfId="46"/>
    <cellStyle name="Heading 2" xfId="47"/>
    <cellStyle name="Heading 3" xfId="48"/>
    <cellStyle name="Heading 4" xfId="49"/>
    <cellStyle name="Input" xfId="50"/>
    <cellStyle name="Linked Cell" xfId="51"/>
    <cellStyle name="Comma" xfId="52"/>
    <cellStyle name="Comma [0]"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6"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2"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1"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3"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51647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51647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51647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51647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51647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516475"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10"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40217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40217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40217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40217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40217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402175"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8"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4"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E17"/>
  <sheetViews>
    <sheetView showGridLines="0" zoomScale="70" zoomScaleNormal="70" zoomScalePageLayoutView="0" workbookViewId="0" topLeftCell="A1">
      <selection activeCell="B5" sqref="B5"/>
    </sheetView>
  </sheetViews>
  <sheetFormatPr defaultColWidth="9.140625" defaultRowHeight="15"/>
  <cols>
    <col min="1" max="1" width="33.421875" style="185" customWidth="1"/>
    <col min="2" max="2" width="43.7109375" style="185" customWidth="1"/>
    <col min="3" max="3" width="73.7109375" style="185" customWidth="1"/>
    <col min="4" max="5" width="0" style="185" hidden="1" customWidth="1"/>
    <col min="6" max="6" width="22.421875" style="185" hidden="1" customWidth="1"/>
    <col min="7" max="7" width="18.00390625" style="185" hidden="1" customWidth="1"/>
    <col min="8" max="14" width="0" style="185" hidden="1" customWidth="1"/>
    <col min="15" max="16384" width="9.140625" style="185" customWidth="1"/>
  </cols>
  <sheetData>
    <row r="1" spans="1:14" s="21" customFormat="1" ht="116.25" customHeight="1">
      <c r="A1" s="118"/>
      <c r="B1" s="245" t="str">
        <f>Traduzione!$A$31</f>
        <v>Piano di Azione per l'Energia Sostenibile Insulare (ISEAP)</v>
      </c>
      <c r="C1" s="245"/>
      <c r="D1" s="87"/>
      <c r="E1" s="87"/>
      <c r="F1" s="87"/>
      <c r="G1" s="87"/>
      <c r="H1" s="87"/>
      <c r="I1" s="87"/>
      <c r="J1" s="87"/>
      <c r="K1" s="87"/>
      <c r="L1" s="87"/>
      <c r="M1" s="87"/>
      <c r="N1" s="87"/>
    </row>
    <row r="2" spans="1:14" s="21" customFormat="1" ht="28.5" customHeight="1">
      <c r="A2" s="246" t="s">
        <v>341</v>
      </c>
      <c r="B2" s="246"/>
      <c r="C2" s="119"/>
      <c r="D2" s="81"/>
      <c r="E2" s="81"/>
      <c r="F2" s="83" t="str">
        <f>Traduzione!$A$10</f>
        <v>Isola</v>
      </c>
      <c r="G2" s="84" t="str">
        <f>'Inizia qui'!$B$5</f>
        <v>Sardegna</v>
      </c>
      <c r="H2" s="86"/>
      <c r="I2" s="86"/>
      <c r="J2" s="86"/>
      <c r="K2" s="86"/>
      <c r="L2" s="86"/>
      <c r="M2" s="86"/>
      <c r="N2" s="86"/>
    </row>
    <row r="4" spans="1:31" ht="30" customHeight="1">
      <c r="A4" s="184" t="str">
        <f>Traduzione!A9</f>
        <v>Lingua</v>
      </c>
      <c r="B4" s="107" t="s">
        <v>769</v>
      </c>
      <c r="D4" s="47" t="str">
        <f>Traduzione!B6</f>
        <v>EN</v>
      </c>
      <c r="E4" s="47" t="str">
        <f>Traduzione!C6</f>
        <v>PT</v>
      </c>
      <c r="F4" s="47" t="str">
        <f>Traduzione!D6</f>
        <v>ES</v>
      </c>
      <c r="G4" s="47" t="str">
        <f>Traduzione!E6</f>
        <v>FR</v>
      </c>
      <c r="H4" s="47" t="str">
        <f>Traduzione!F6</f>
        <v>GR</v>
      </c>
      <c r="I4" s="47" t="str">
        <f>Traduzione!G6</f>
        <v>SW</v>
      </c>
      <c r="J4" s="47" t="str">
        <f>Traduzione!H6</f>
        <v>DK</v>
      </c>
      <c r="K4" s="47" t="str">
        <f>Traduzione!I6</f>
        <v>IT</v>
      </c>
      <c r="L4" s="47" t="str">
        <f>Traduzione!J6</f>
        <v>EST</v>
      </c>
      <c r="M4" s="47" t="str">
        <f>Traduzione!K6</f>
        <v>….</v>
      </c>
      <c r="N4" s="47" t="str">
        <f>Traduzione!L6</f>
        <v>…..</v>
      </c>
      <c r="O4" s="47"/>
      <c r="P4" s="47"/>
      <c r="Q4" s="47"/>
      <c r="R4" s="47"/>
      <c r="S4" s="47"/>
      <c r="T4" s="47"/>
      <c r="U4" s="47"/>
      <c r="V4" s="47"/>
      <c r="W4" s="47"/>
      <c r="X4" s="47"/>
      <c r="Y4" s="47"/>
      <c r="Z4" s="47"/>
      <c r="AA4" s="47"/>
      <c r="AB4" s="47"/>
      <c r="AC4" s="47"/>
      <c r="AD4" s="47"/>
      <c r="AE4" s="47"/>
    </row>
    <row r="5" spans="1:2" s="186" customFormat="1" ht="30" customHeight="1">
      <c r="A5" s="50" t="str">
        <f>Traduzione!A10</f>
        <v>Isola</v>
      </c>
      <c r="B5" s="108" t="s">
        <v>356</v>
      </c>
    </row>
    <row r="6" spans="1:2" s="186" customFormat="1" ht="30" customHeight="1">
      <c r="A6" s="49" t="str">
        <f>Traduzione!A12</f>
        <v>Anno di riferimento</v>
      </c>
      <c r="B6" s="108">
        <v>2005</v>
      </c>
    </row>
    <row r="7" spans="1:6" s="186" customFormat="1" ht="30" customHeight="1">
      <c r="A7" s="49" t="str">
        <f>Traduzione!A13</f>
        <v>Metodo di calcolo del CO2</v>
      </c>
      <c r="B7" s="109" t="s">
        <v>13</v>
      </c>
      <c r="D7" s="47" t="s">
        <v>13</v>
      </c>
      <c r="E7" s="47" t="s">
        <v>12</v>
      </c>
      <c r="F7" s="48" t="str">
        <f>IF(B7=D7,Traduzione!A14,Traduzione!A15)</f>
        <v>IPCC fattori di emissione </v>
      </c>
    </row>
    <row r="8" spans="1:7" s="186" customFormat="1" ht="30" customHeight="1">
      <c r="A8" s="49">
        <f>Traduzione!A16</f>
      </c>
      <c r="B8" s="109" t="s">
        <v>326</v>
      </c>
      <c r="D8" s="47" t="s">
        <v>326</v>
      </c>
      <c r="E8" s="47" t="s">
        <v>327</v>
      </c>
      <c r="F8" s="48" t="str">
        <f>IF(B8=D8,Traduzione!A17,Traduzione!A18)</f>
        <v>[t CO2]</v>
      </c>
      <c r="G8" s="48" t="str">
        <f>IF(B8=D8,Traduzione!A19,Traduzione!A20)</f>
        <v>[t CO2/MWh]</v>
      </c>
    </row>
    <row r="9" s="47" customFormat="1" ht="30" customHeight="1"/>
    <row r="10" s="187" customFormat="1" ht="15"/>
    <row r="11" spans="1:3" ht="15.75">
      <c r="A11" s="212" t="str">
        <f>Traduzione!A23</f>
        <v>Foglio</v>
      </c>
      <c r="B11" s="248" t="str">
        <f>Traduzione!A24</f>
        <v>Contenuti</v>
      </c>
      <c r="C11" s="248"/>
    </row>
    <row r="12" spans="1:3" ht="15.75">
      <c r="A12" s="210" t="s">
        <v>681</v>
      </c>
      <c r="B12" s="247" t="str">
        <f>Traduzione!A25</f>
        <v>Mira a consentire la traduzione delle tabelle</v>
      </c>
      <c r="C12" s="247"/>
    </row>
    <row r="13" spans="1:3" ht="15.75">
      <c r="A13" s="210" t="s">
        <v>682</v>
      </c>
      <c r="B13" s="249" t="str">
        <f>Traduzione!A26</f>
        <v>Inserire i fattori di emissione di CO2 per il calcolo delle emissioni</v>
      </c>
      <c r="C13" s="249"/>
    </row>
    <row r="14" spans="1:3" ht="15.75">
      <c r="A14" s="210" t="s">
        <v>683</v>
      </c>
      <c r="B14" s="249" t="str">
        <f>Traduzione!A27</f>
        <v>Stabilire obiettivi ISEAP, visione a lungo termine e aspetti organizzativi e finanziari.</v>
      </c>
      <c r="C14" s="249"/>
    </row>
    <row r="15" spans="1:3" ht="15.75">
      <c r="A15" s="210" t="s">
        <v>684</v>
      </c>
      <c r="B15" s="249" t="str">
        <f>Traduzione!A28</f>
        <v>Presentare il bilancio energetico di base e l'inventario delle emissioni di CO2. </v>
      </c>
      <c r="C15" s="249"/>
    </row>
    <row r="16" spans="1:3" ht="31.5">
      <c r="A16" s="210" t="s">
        <v>685</v>
      </c>
      <c r="B16" s="247" t="str">
        <f>Traduzione!A29</f>
        <v>Presentare il bilancio energetico del piano nel 2020 e l'inventario delle emissioni di CO2. </v>
      </c>
      <c r="C16" s="247"/>
    </row>
    <row r="17" spans="1:3" ht="15.75">
      <c r="A17" s="210" t="s">
        <v>323</v>
      </c>
      <c r="B17" s="247" t="str">
        <f>Traduzione!A30</f>
        <v>Presentare l'elenco delle azioni per l'energia sostenibile, gli investimenti e la riduzione delle emissioni di CO2. </v>
      </c>
      <c r="C17" s="247"/>
    </row>
  </sheetData>
  <sheetProtection/>
  <mergeCells count="9">
    <mergeCell ref="B1:C1"/>
    <mergeCell ref="A2:B2"/>
    <mergeCell ref="B16:C16"/>
    <mergeCell ref="B17:C17"/>
    <mergeCell ref="B11:C11"/>
    <mergeCell ref="B12:C12"/>
    <mergeCell ref="B13:C13"/>
    <mergeCell ref="B14:C14"/>
    <mergeCell ref="B15:C15"/>
  </mergeCells>
  <dataValidations count="3">
    <dataValidation type="list" allowBlank="1" showInputMessage="1" showErrorMessage="1" sqref="B8">
      <formula1>$D$8:$E$8</formula1>
    </dataValidation>
    <dataValidation type="list" allowBlank="1" showInputMessage="1" showErrorMessage="1" sqref="B7">
      <formula1>$D$7:$E$7</formula1>
    </dataValidation>
    <dataValidation type="list" allowBlank="1" showInputMessage="1" showErrorMessage="1" sqref="B4">
      <formula1>$D$4:$N$4</formula1>
    </dataValidation>
  </dataValidation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215"/>
  <sheetViews>
    <sheetView showGridLines="0" zoomScale="70" zoomScaleNormal="70" zoomScalePageLayoutView="0" workbookViewId="0" topLeftCell="A43">
      <selection activeCell="B26" sqref="B26"/>
    </sheetView>
  </sheetViews>
  <sheetFormatPr defaultColWidth="42.00390625" defaultRowHeight="15"/>
  <cols>
    <col min="1" max="1" width="42.00390625" style="13" customWidth="1"/>
    <col min="2" max="2" width="42.00390625" style="14" customWidth="1"/>
    <col min="3" max="16384" width="42.00390625" style="15" customWidth="1"/>
  </cols>
  <sheetData>
    <row r="1" spans="1:12" s="21" customFormat="1" ht="116.25" customHeight="1">
      <c r="A1" s="238" t="str">
        <f>Traduzione!$A$31</f>
        <v>Piano di Azione per l'Energia Sostenibile Insulare (ISEAP)</v>
      </c>
      <c r="B1" s="238"/>
      <c r="C1" s="238"/>
      <c r="D1" s="238"/>
      <c r="E1" s="238"/>
      <c r="F1" s="238"/>
      <c r="G1" s="238"/>
      <c r="H1" s="238"/>
      <c r="I1" s="238"/>
      <c r="J1" s="238"/>
      <c r="K1" s="238"/>
      <c r="L1" s="238"/>
    </row>
    <row r="2" spans="1:12" s="21" customFormat="1" ht="28.5" customHeight="1">
      <c r="A2" s="246" t="s">
        <v>341</v>
      </c>
      <c r="B2" s="246"/>
      <c r="C2" s="81"/>
      <c r="D2" s="81"/>
      <c r="E2" s="81"/>
      <c r="F2" s="83"/>
      <c r="G2" s="84"/>
      <c r="H2" s="86"/>
      <c r="I2" s="86"/>
      <c r="J2" s="86"/>
      <c r="K2" s="86"/>
      <c r="L2" s="86"/>
    </row>
    <row r="3" spans="1:7" s="22" customFormat="1" ht="28.5" customHeight="1">
      <c r="A3" s="88"/>
      <c r="B3" s="88"/>
      <c r="C3" s="89"/>
      <c r="D3" s="89"/>
      <c r="E3" s="89"/>
      <c r="F3" s="80"/>
      <c r="G3" s="76"/>
    </row>
    <row r="4" spans="1:12" s="3" customFormat="1" ht="29.25" customHeight="1">
      <c r="A4" s="1" t="str">
        <f>A7</f>
        <v>TABELLA TRADUZIONI</v>
      </c>
      <c r="B4" s="2"/>
      <c r="C4" s="2"/>
      <c r="D4" s="2"/>
      <c r="E4" s="2"/>
      <c r="F4" s="2"/>
      <c r="G4" s="2"/>
      <c r="H4" s="2"/>
      <c r="I4" s="2"/>
      <c r="J4" s="2"/>
      <c r="K4" s="2"/>
      <c r="L4" s="2"/>
    </row>
    <row r="5" spans="1:12" s="6" customFormat="1" ht="18.75" customHeight="1">
      <c r="A5" s="4" t="str">
        <f>A8</f>
        <v>Si prega di riempire la cella verde chiaro con il codice della vostra lingua, inserire la traduzione nella colonna sotto e mettere il codice della vostra lingua nella cella blu scuro della prima colonna:</v>
      </c>
      <c r="B5" s="5"/>
      <c r="C5" s="5"/>
      <c r="D5" s="5"/>
      <c r="E5" s="5"/>
      <c r="F5" s="5"/>
      <c r="G5" s="5"/>
      <c r="H5" s="5"/>
      <c r="I5" s="5"/>
      <c r="J5" s="5"/>
      <c r="K5" s="5"/>
      <c r="L5" s="5"/>
    </row>
    <row r="6" spans="1:12" s="8" customFormat="1" ht="34.5" customHeight="1">
      <c r="A6" s="214" t="s">
        <v>769</v>
      </c>
      <c r="B6" s="215" t="s">
        <v>762</v>
      </c>
      <c r="C6" s="7" t="s">
        <v>763</v>
      </c>
      <c r="D6" s="7" t="s">
        <v>764</v>
      </c>
      <c r="E6" s="7" t="s">
        <v>765</v>
      </c>
      <c r="F6" s="7" t="s">
        <v>766</v>
      </c>
      <c r="G6" s="7" t="s">
        <v>767</v>
      </c>
      <c r="H6" s="7" t="s">
        <v>768</v>
      </c>
      <c r="I6" s="7" t="s">
        <v>769</v>
      </c>
      <c r="J6" s="7" t="s">
        <v>1009</v>
      </c>
      <c r="K6" s="7" t="s">
        <v>771</v>
      </c>
      <c r="L6" s="7" t="s">
        <v>772</v>
      </c>
    </row>
    <row r="7" spans="1:12" s="10" customFormat="1" ht="12">
      <c r="A7" s="20" t="s">
        <v>568</v>
      </c>
      <c r="B7" s="9" t="s">
        <v>773</v>
      </c>
      <c r="C7" s="9" t="s">
        <v>774</v>
      </c>
      <c r="D7" s="9"/>
      <c r="E7" s="9"/>
      <c r="F7" s="45" t="s">
        <v>1073</v>
      </c>
      <c r="G7" s="9" t="s">
        <v>903</v>
      </c>
      <c r="H7" s="9" t="s">
        <v>952</v>
      </c>
      <c r="I7" s="9"/>
      <c r="J7" s="9" t="s">
        <v>1010</v>
      </c>
      <c r="K7" s="9"/>
      <c r="L7" s="9"/>
    </row>
    <row r="8" spans="1:12" s="10" customFormat="1" ht="60">
      <c r="A8" s="20" t="s">
        <v>567</v>
      </c>
      <c r="B8" s="9" t="s">
        <v>775</v>
      </c>
      <c r="C8" s="9" t="s">
        <v>776</v>
      </c>
      <c r="D8" s="9"/>
      <c r="E8" s="9"/>
      <c r="F8" s="45" t="s">
        <v>1074</v>
      </c>
      <c r="G8" s="9" t="s">
        <v>904</v>
      </c>
      <c r="H8" s="9" t="s">
        <v>1182</v>
      </c>
      <c r="I8" s="9"/>
      <c r="J8" s="9" t="s">
        <v>1011</v>
      </c>
      <c r="K8" s="9"/>
      <c r="L8" s="9"/>
    </row>
    <row r="9" spans="1:12" s="10" customFormat="1" ht="12">
      <c r="A9" s="20" t="s">
        <v>569</v>
      </c>
      <c r="B9" s="9" t="s">
        <v>336</v>
      </c>
      <c r="C9" s="9" t="s">
        <v>337</v>
      </c>
      <c r="D9" s="9"/>
      <c r="E9" s="9"/>
      <c r="F9" s="45" t="s">
        <v>520</v>
      </c>
      <c r="G9" s="205"/>
      <c r="H9" s="205"/>
      <c r="I9" s="9"/>
      <c r="J9" s="9" t="s">
        <v>517</v>
      </c>
      <c r="K9" s="9"/>
      <c r="L9" s="9"/>
    </row>
    <row r="10" spans="1:12" s="10" customFormat="1" ht="12">
      <c r="A10" s="20" t="s">
        <v>570</v>
      </c>
      <c r="B10" s="9" t="s">
        <v>300</v>
      </c>
      <c r="C10" s="9" t="s">
        <v>299</v>
      </c>
      <c r="D10" s="9"/>
      <c r="E10" s="9"/>
      <c r="F10" s="45" t="s">
        <v>298</v>
      </c>
      <c r="G10" s="9" t="s">
        <v>297</v>
      </c>
      <c r="H10" s="9" t="s">
        <v>296</v>
      </c>
      <c r="I10" s="9"/>
      <c r="J10" s="9" t="s">
        <v>295</v>
      </c>
      <c r="K10" s="9"/>
      <c r="L10" s="9"/>
    </row>
    <row r="11" spans="1:12" s="10" customFormat="1" ht="12">
      <c r="A11" s="20" t="s">
        <v>571</v>
      </c>
      <c r="B11" s="9" t="s">
        <v>294</v>
      </c>
      <c r="C11" s="9" t="s">
        <v>293</v>
      </c>
      <c r="D11" s="9"/>
      <c r="E11" s="9"/>
      <c r="F11" s="45" t="s">
        <v>292</v>
      </c>
      <c r="G11" s="9" t="s">
        <v>291</v>
      </c>
      <c r="H11" s="9" t="s">
        <v>291</v>
      </c>
      <c r="I11" s="9"/>
      <c r="J11" s="9" t="s">
        <v>290</v>
      </c>
      <c r="K11" s="9"/>
      <c r="L11" s="9"/>
    </row>
    <row r="12" spans="1:12" s="10" customFormat="1" ht="12">
      <c r="A12" s="20" t="s">
        <v>572</v>
      </c>
      <c r="B12" s="9" t="s">
        <v>324</v>
      </c>
      <c r="C12" s="9" t="s">
        <v>325</v>
      </c>
      <c r="D12" s="9"/>
      <c r="E12" s="9"/>
      <c r="F12" s="45" t="s">
        <v>521</v>
      </c>
      <c r="G12" s="205"/>
      <c r="H12" s="205"/>
      <c r="I12" s="9"/>
      <c r="J12" s="9" t="s">
        <v>519</v>
      </c>
      <c r="K12" s="9"/>
      <c r="L12" s="9"/>
    </row>
    <row r="13" spans="1:12" s="10" customFormat="1" ht="12">
      <c r="A13" s="20" t="s">
        <v>573</v>
      </c>
      <c r="B13" s="9" t="s">
        <v>289</v>
      </c>
      <c r="C13" s="9" t="s">
        <v>288</v>
      </c>
      <c r="D13" s="9"/>
      <c r="E13" s="9"/>
      <c r="F13" s="45" t="s">
        <v>287</v>
      </c>
      <c r="G13" s="9" t="s">
        <v>286</v>
      </c>
      <c r="H13" s="9" t="s">
        <v>285</v>
      </c>
      <c r="I13" s="9"/>
      <c r="J13" s="9" t="s">
        <v>284</v>
      </c>
      <c r="K13" s="9"/>
      <c r="L13" s="9"/>
    </row>
    <row r="14" spans="1:12" s="10" customFormat="1" ht="12">
      <c r="A14" s="20" t="s">
        <v>574</v>
      </c>
      <c r="B14" s="9" t="s">
        <v>283</v>
      </c>
      <c r="C14" s="9" t="s">
        <v>282</v>
      </c>
      <c r="D14" s="9"/>
      <c r="E14" s="9"/>
      <c r="F14" s="45" t="s">
        <v>281</v>
      </c>
      <c r="G14" s="9" t="s">
        <v>280</v>
      </c>
      <c r="H14" s="9" t="s">
        <v>279</v>
      </c>
      <c r="I14" s="9"/>
      <c r="J14" s="9" t="s">
        <v>278</v>
      </c>
      <c r="K14" s="9"/>
      <c r="L14" s="9"/>
    </row>
    <row r="15" spans="1:12" s="10" customFormat="1" ht="24">
      <c r="A15" s="20" t="s">
        <v>614</v>
      </c>
      <c r="B15" s="9" t="s">
        <v>277</v>
      </c>
      <c r="C15" s="9" t="s">
        <v>276</v>
      </c>
      <c r="D15" s="9"/>
      <c r="E15" s="9"/>
      <c r="F15" s="45" t="s">
        <v>275</v>
      </c>
      <c r="G15" s="9" t="s">
        <v>274</v>
      </c>
      <c r="H15" s="9" t="s">
        <v>273</v>
      </c>
      <c r="I15" s="9"/>
      <c r="J15" s="9" t="s">
        <v>272</v>
      </c>
      <c r="K15" s="9"/>
      <c r="L15" s="9"/>
    </row>
    <row r="16" spans="1:12" s="10" customFormat="1" ht="12">
      <c r="A16" s="20">
        <f aca="true" t="shared" si="0" ref="A16:A22">IF($A$6=$B$6,B16,"")&amp;IF($A$6=$C$6,C16,"")&amp;IF($A$6=$D$6,D16,"")&amp;IF($A$6=$E$6,E16,"")&amp;IF($A$6=$F$6,F16,"")&amp;IF($A$6=$G$6,G16,"")&amp;IF($A$6=$H$6,H16,"")&amp;IF($A$6=$I$6,I16,"")&amp;IF($A$6=$J$6,J16,"")&amp;IF($A$6=$K$6,K16,"")&amp;IF($A$6=$L$6,L16,"")</f>
      </c>
      <c r="B16" s="9" t="s">
        <v>1195</v>
      </c>
      <c r="C16" s="9" t="s">
        <v>10</v>
      </c>
      <c r="D16" s="9"/>
      <c r="E16" s="9"/>
      <c r="F16" s="45" t="s">
        <v>522</v>
      </c>
      <c r="G16" s="205"/>
      <c r="H16" s="205"/>
      <c r="I16" s="9"/>
      <c r="J16" s="9" t="s">
        <v>518</v>
      </c>
      <c r="K16" s="9"/>
      <c r="L16" s="9"/>
    </row>
    <row r="17" spans="1:12" s="11" customFormat="1" ht="12">
      <c r="A17" s="20" t="str">
        <f t="shared" si="0"/>
        <v>[t CO2]</v>
      </c>
      <c r="B17" s="9" t="s">
        <v>328</v>
      </c>
      <c r="C17" s="9" t="s">
        <v>328</v>
      </c>
      <c r="D17" s="9" t="s">
        <v>328</v>
      </c>
      <c r="E17" s="9" t="s">
        <v>328</v>
      </c>
      <c r="F17" s="45" t="s">
        <v>332</v>
      </c>
      <c r="G17" s="9" t="s">
        <v>328</v>
      </c>
      <c r="H17" s="9" t="s">
        <v>328</v>
      </c>
      <c r="I17" s="9" t="s">
        <v>328</v>
      </c>
      <c r="J17" s="9" t="s">
        <v>328</v>
      </c>
      <c r="K17" s="9"/>
      <c r="L17" s="9"/>
    </row>
    <row r="18" spans="1:12" s="11" customFormat="1" ht="12">
      <c r="A18" s="20" t="str">
        <f t="shared" si="0"/>
        <v>[t CO2eq]</v>
      </c>
      <c r="B18" s="9" t="s">
        <v>330</v>
      </c>
      <c r="C18" s="9" t="s">
        <v>330</v>
      </c>
      <c r="D18" s="9" t="s">
        <v>330</v>
      </c>
      <c r="E18" s="9" t="s">
        <v>330</v>
      </c>
      <c r="F18" s="45" t="s">
        <v>333</v>
      </c>
      <c r="G18" s="9" t="s">
        <v>330</v>
      </c>
      <c r="H18" s="9" t="s">
        <v>330</v>
      </c>
      <c r="I18" s="9" t="s">
        <v>330</v>
      </c>
      <c r="J18" s="9" t="s">
        <v>330</v>
      </c>
      <c r="K18" s="9"/>
      <c r="L18" s="9"/>
    </row>
    <row r="19" spans="1:12" s="11" customFormat="1" ht="12">
      <c r="A19" s="20" t="str">
        <f t="shared" si="0"/>
        <v>[t CO2/MWh]</v>
      </c>
      <c r="B19" s="9" t="s">
        <v>329</v>
      </c>
      <c r="C19" s="9" t="s">
        <v>329</v>
      </c>
      <c r="D19" s="9" t="s">
        <v>329</v>
      </c>
      <c r="E19" s="9" t="s">
        <v>329</v>
      </c>
      <c r="F19" s="45" t="s">
        <v>334</v>
      </c>
      <c r="G19" s="9" t="s">
        <v>329</v>
      </c>
      <c r="H19" s="9" t="s">
        <v>329</v>
      </c>
      <c r="I19" s="9" t="s">
        <v>329</v>
      </c>
      <c r="J19" s="9" t="s">
        <v>329</v>
      </c>
      <c r="K19" s="9"/>
      <c r="L19" s="9"/>
    </row>
    <row r="20" spans="1:12" s="11" customFormat="1" ht="12">
      <c r="A20" s="20" t="str">
        <f t="shared" si="0"/>
        <v>[t CO2eq/MWh]</v>
      </c>
      <c r="B20" s="9" t="s">
        <v>331</v>
      </c>
      <c r="C20" s="9" t="s">
        <v>331</v>
      </c>
      <c r="D20" s="9" t="s">
        <v>331</v>
      </c>
      <c r="E20" s="9" t="s">
        <v>331</v>
      </c>
      <c r="F20" s="45" t="s">
        <v>335</v>
      </c>
      <c r="G20" s="9" t="s">
        <v>331</v>
      </c>
      <c r="H20" s="9" t="s">
        <v>331</v>
      </c>
      <c r="I20" s="9" t="s">
        <v>331</v>
      </c>
      <c r="J20" s="9" t="s">
        <v>331</v>
      </c>
      <c r="K20" s="9"/>
      <c r="L20" s="9"/>
    </row>
    <row r="21" spans="1:12" s="11" customFormat="1" ht="12">
      <c r="A21" s="20" t="str">
        <f t="shared" si="0"/>
        <v>[MWh]</v>
      </c>
      <c r="B21" s="9" t="s">
        <v>1296</v>
      </c>
      <c r="C21" s="9" t="s">
        <v>1296</v>
      </c>
      <c r="D21" s="9" t="s">
        <v>1296</v>
      </c>
      <c r="E21" s="9" t="s">
        <v>1296</v>
      </c>
      <c r="F21" s="45" t="s">
        <v>1296</v>
      </c>
      <c r="G21" s="9" t="s">
        <v>1296</v>
      </c>
      <c r="H21" s="9" t="s">
        <v>1296</v>
      </c>
      <c r="I21" s="9" t="s">
        <v>1296</v>
      </c>
      <c r="J21" s="9" t="s">
        <v>1296</v>
      </c>
      <c r="K21" s="9"/>
      <c r="L21" s="9"/>
    </row>
    <row r="22" spans="1:12" s="11" customFormat="1" ht="12">
      <c r="A22" s="20" t="str">
        <f t="shared" si="0"/>
        <v>[%]</v>
      </c>
      <c r="B22" s="9" t="s">
        <v>459</v>
      </c>
      <c r="C22" s="9" t="s">
        <v>459</v>
      </c>
      <c r="D22" s="9" t="s">
        <v>459</v>
      </c>
      <c r="E22" s="9" t="s">
        <v>459</v>
      </c>
      <c r="F22" s="9" t="s">
        <v>459</v>
      </c>
      <c r="G22" s="9" t="s">
        <v>459</v>
      </c>
      <c r="H22" s="9" t="s">
        <v>459</v>
      </c>
      <c r="I22" s="9" t="s">
        <v>459</v>
      </c>
      <c r="J22" s="9" t="s">
        <v>459</v>
      </c>
      <c r="K22" s="9"/>
      <c r="L22" s="9"/>
    </row>
    <row r="23" spans="1:12" s="10" customFormat="1" ht="12">
      <c r="A23" s="20" t="s">
        <v>615</v>
      </c>
      <c r="B23" s="9" t="s">
        <v>322</v>
      </c>
      <c r="C23" s="9" t="s">
        <v>321</v>
      </c>
      <c r="D23" s="9"/>
      <c r="E23" s="9"/>
      <c r="F23" s="45" t="s">
        <v>320</v>
      </c>
      <c r="G23" s="9" t="s">
        <v>319</v>
      </c>
      <c r="H23" s="9" t="s">
        <v>318</v>
      </c>
      <c r="I23" s="9"/>
      <c r="J23" s="9" t="s">
        <v>317</v>
      </c>
      <c r="K23" s="9"/>
      <c r="L23" s="9"/>
    </row>
    <row r="24" spans="1:12" s="10" customFormat="1" ht="12">
      <c r="A24" s="20" t="s">
        <v>616</v>
      </c>
      <c r="B24" s="9" t="s">
        <v>316</v>
      </c>
      <c r="C24" s="9" t="s">
        <v>315</v>
      </c>
      <c r="D24" s="9"/>
      <c r="E24" s="9"/>
      <c r="F24" s="45" t="s">
        <v>314</v>
      </c>
      <c r="G24" s="9" t="s">
        <v>313</v>
      </c>
      <c r="H24" s="9" t="s">
        <v>312</v>
      </c>
      <c r="I24" s="9"/>
      <c r="J24" s="9" t="s">
        <v>311</v>
      </c>
      <c r="K24" s="9"/>
      <c r="L24" s="9"/>
    </row>
    <row r="25" spans="1:12" s="10" customFormat="1" ht="24">
      <c r="A25" s="221" t="s">
        <v>617</v>
      </c>
      <c r="B25" s="9" t="s">
        <v>310</v>
      </c>
      <c r="C25" s="9" t="s">
        <v>309</v>
      </c>
      <c r="D25" s="9"/>
      <c r="E25" s="9"/>
      <c r="F25" s="45" t="s">
        <v>308</v>
      </c>
      <c r="G25" s="9" t="s">
        <v>307</v>
      </c>
      <c r="H25" s="9" t="s">
        <v>306</v>
      </c>
      <c r="I25" s="9"/>
      <c r="J25" s="9" t="s">
        <v>305</v>
      </c>
      <c r="K25" s="9"/>
      <c r="L25" s="9"/>
    </row>
    <row r="26" spans="1:12" s="10" customFormat="1" ht="24">
      <c r="A26" s="221" t="s">
        <v>618</v>
      </c>
      <c r="B26" s="9" t="s">
        <v>462</v>
      </c>
      <c r="C26" s="9" t="s">
        <v>463</v>
      </c>
      <c r="D26" s="9"/>
      <c r="E26" s="9"/>
      <c r="F26" s="45" t="s">
        <v>304</v>
      </c>
      <c r="G26" s="9" t="s">
        <v>303</v>
      </c>
      <c r="H26" s="9" t="s">
        <v>302</v>
      </c>
      <c r="I26" s="9"/>
      <c r="J26" s="9" t="s">
        <v>301</v>
      </c>
      <c r="K26" s="9"/>
      <c r="L26" s="9"/>
    </row>
    <row r="27" spans="1:12" s="10" customFormat="1" ht="36">
      <c r="A27" s="221" t="s">
        <v>619</v>
      </c>
      <c r="B27" s="9" t="s">
        <v>464</v>
      </c>
      <c r="C27" s="9" t="s">
        <v>465</v>
      </c>
      <c r="D27" s="9"/>
      <c r="E27" s="9"/>
      <c r="F27" s="45" t="s">
        <v>523</v>
      </c>
      <c r="G27" s="205"/>
      <c r="H27" s="205"/>
      <c r="I27" s="9"/>
      <c r="J27" s="205"/>
      <c r="K27" s="9"/>
      <c r="L27" s="9"/>
    </row>
    <row r="28" spans="1:12" s="10" customFormat="1" ht="24">
      <c r="A28" s="221" t="s">
        <v>620</v>
      </c>
      <c r="B28" s="9" t="s">
        <v>467</v>
      </c>
      <c r="C28" s="9" t="s">
        <v>466</v>
      </c>
      <c r="D28" s="9"/>
      <c r="E28" s="9"/>
      <c r="F28" s="45" t="s">
        <v>524</v>
      </c>
      <c r="G28" s="205"/>
      <c r="H28" s="205"/>
      <c r="I28" s="9"/>
      <c r="J28" s="205"/>
      <c r="K28" s="9"/>
      <c r="L28" s="9"/>
    </row>
    <row r="29" spans="1:12" s="10" customFormat="1" ht="24">
      <c r="A29" s="221" t="s">
        <v>621</v>
      </c>
      <c r="B29" s="9" t="s">
        <v>468</v>
      </c>
      <c r="C29" s="9" t="s">
        <v>469</v>
      </c>
      <c r="D29" s="9"/>
      <c r="E29" s="9"/>
      <c r="F29" s="45" t="s">
        <v>525</v>
      </c>
      <c r="G29" s="205"/>
      <c r="H29" s="205"/>
      <c r="I29" s="9"/>
      <c r="J29" s="205"/>
      <c r="K29" s="9"/>
      <c r="L29" s="9"/>
    </row>
    <row r="30" spans="1:12" s="10" customFormat="1" ht="36">
      <c r="A30" s="221" t="s">
        <v>622</v>
      </c>
      <c r="B30" s="9" t="s">
        <v>470</v>
      </c>
      <c r="C30" s="9" t="s">
        <v>471</v>
      </c>
      <c r="D30" s="9"/>
      <c r="E30" s="9"/>
      <c r="F30" s="45" t="s">
        <v>526</v>
      </c>
      <c r="G30" s="205"/>
      <c r="H30" s="205"/>
      <c r="I30" s="9"/>
      <c r="J30" s="205"/>
      <c r="K30" s="9"/>
      <c r="L30" s="9"/>
    </row>
    <row r="31" spans="1:12" s="10" customFormat="1" ht="24">
      <c r="A31" s="221" t="s">
        <v>623</v>
      </c>
      <c r="B31" s="9" t="s">
        <v>845</v>
      </c>
      <c r="C31" s="9" t="s">
        <v>1151</v>
      </c>
      <c r="D31" s="9"/>
      <c r="E31" s="9"/>
      <c r="F31" s="45" t="s">
        <v>1075</v>
      </c>
      <c r="G31" s="9" t="s">
        <v>905</v>
      </c>
      <c r="H31" s="9" t="s">
        <v>953</v>
      </c>
      <c r="I31" s="9"/>
      <c r="J31" s="9" t="s">
        <v>1012</v>
      </c>
      <c r="K31" s="9"/>
      <c r="L31" s="9"/>
    </row>
    <row r="32" spans="1:12" s="10" customFormat="1" ht="12">
      <c r="A32" s="221" t="s">
        <v>624</v>
      </c>
      <c r="B32" s="9" t="s">
        <v>752</v>
      </c>
      <c r="C32" s="9" t="s">
        <v>871</v>
      </c>
      <c r="D32" s="9"/>
      <c r="E32" s="9"/>
      <c r="F32" s="45" t="s">
        <v>1076</v>
      </c>
      <c r="G32" s="9" t="s">
        <v>906</v>
      </c>
      <c r="H32" s="9" t="s">
        <v>906</v>
      </c>
      <c r="I32" s="9"/>
      <c r="J32" s="9" t="s">
        <v>1013</v>
      </c>
      <c r="K32" s="9"/>
      <c r="L32" s="9"/>
    </row>
    <row r="33" spans="1:12" s="10" customFormat="1" ht="12">
      <c r="A33" s="20" t="s">
        <v>625</v>
      </c>
      <c r="B33" s="9" t="s">
        <v>1184</v>
      </c>
      <c r="C33" s="9" t="s">
        <v>1202</v>
      </c>
      <c r="D33" s="9"/>
      <c r="E33" s="9"/>
      <c r="F33" s="45" t="s">
        <v>527</v>
      </c>
      <c r="G33" s="205"/>
      <c r="H33" s="205"/>
      <c r="I33" s="9"/>
      <c r="J33" s="205"/>
      <c r="K33" s="9"/>
      <c r="L33" s="9"/>
    </row>
    <row r="34" spans="1:12" s="10" customFormat="1" ht="24">
      <c r="A34" s="20" t="s">
        <v>626</v>
      </c>
      <c r="B34" s="9" t="s">
        <v>505</v>
      </c>
      <c r="C34" s="9" t="s">
        <v>506</v>
      </c>
      <c r="D34" s="9"/>
      <c r="E34" s="9"/>
      <c r="F34" s="45" t="s">
        <v>528</v>
      </c>
      <c r="G34" s="205"/>
      <c r="H34" s="205"/>
      <c r="I34" s="9"/>
      <c r="J34" s="205"/>
      <c r="K34" s="9"/>
      <c r="L34" s="9"/>
    </row>
    <row r="35" spans="1:12" s="10" customFormat="1" ht="12">
      <c r="A35" s="20" t="s">
        <v>627</v>
      </c>
      <c r="B35" s="9" t="s">
        <v>342</v>
      </c>
      <c r="C35" s="9" t="s">
        <v>343</v>
      </c>
      <c r="D35" s="9"/>
      <c r="E35" s="9"/>
      <c r="F35" s="45" t="s">
        <v>529</v>
      </c>
      <c r="G35" s="205"/>
      <c r="H35" s="205"/>
      <c r="I35" s="9"/>
      <c r="J35" s="205"/>
      <c r="K35" s="9"/>
      <c r="L35" s="9"/>
    </row>
    <row r="36" spans="1:12" s="10" customFormat="1" ht="12">
      <c r="A36" s="20" t="s">
        <v>628</v>
      </c>
      <c r="B36" s="9" t="s">
        <v>1185</v>
      </c>
      <c r="C36" s="9" t="s">
        <v>1303</v>
      </c>
      <c r="D36" s="9"/>
      <c r="E36" s="9"/>
      <c r="F36" s="45" t="s">
        <v>530</v>
      </c>
      <c r="G36" s="205"/>
      <c r="H36" s="205"/>
      <c r="I36" s="9"/>
      <c r="J36" s="205"/>
      <c r="K36" s="9"/>
      <c r="L36" s="9"/>
    </row>
    <row r="37" spans="1:12" s="10" customFormat="1" ht="12">
      <c r="A37" s="20" t="s">
        <v>629</v>
      </c>
      <c r="B37" s="9" t="s">
        <v>472</v>
      </c>
      <c r="C37" s="9" t="s">
        <v>473</v>
      </c>
      <c r="D37" s="9"/>
      <c r="E37" s="9"/>
      <c r="F37" s="45" t="s">
        <v>531</v>
      </c>
      <c r="G37" s="205"/>
      <c r="H37" s="205"/>
      <c r="I37" s="9"/>
      <c r="J37" s="205"/>
      <c r="K37" s="9"/>
      <c r="L37" s="9"/>
    </row>
    <row r="38" spans="1:12" s="10" customFormat="1" ht="12">
      <c r="A38" s="20" t="s">
        <v>630</v>
      </c>
      <c r="B38" s="9" t="s">
        <v>1186</v>
      </c>
      <c r="C38" s="9" t="s">
        <v>1304</v>
      </c>
      <c r="D38" s="9"/>
      <c r="E38" s="9"/>
      <c r="F38" s="45" t="s">
        <v>532</v>
      </c>
      <c r="G38" s="205"/>
      <c r="H38" s="205"/>
      <c r="I38" s="9"/>
      <c r="J38" s="205"/>
      <c r="K38" s="9"/>
      <c r="L38" s="9"/>
    </row>
    <row r="39" spans="1:12" s="10" customFormat="1" ht="12">
      <c r="A39" s="20" t="s">
        <v>631</v>
      </c>
      <c r="B39" s="9" t="s">
        <v>474</v>
      </c>
      <c r="C39" s="9" t="s">
        <v>475</v>
      </c>
      <c r="D39" s="9"/>
      <c r="E39" s="9"/>
      <c r="F39" s="45" t="s">
        <v>533</v>
      </c>
      <c r="G39" s="205"/>
      <c r="H39" s="205"/>
      <c r="I39" s="9"/>
      <c r="J39" s="205"/>
      <c r="K39" s="9"/>
      <c r="L39" s="9"/>
    </row>
    <row r="40" spans="1:12" s="10" customFormat="1" ht="48">
      <c r="A40" s="20" t="s">
        <v>632</v>
      </c>
      <c r="B40" s="9" t="s">
        <v>507</v>
      </c>
      <c r="C40" s="9" t="s">
        <v>508</v>
      </c>
      <c r="D40" s="9"/>
      <c r="E40" s="9"/>
      <c r="F40" s="45" t="s">
        <v>534</v>
      </c>
      <c r="G40" s="205"/>
      <c r="H40" s="205"/>
      <c r="I40" s="9"/>
      <c r="J40" s="205"/>
      <c r="K40" s="9"/>
      <c r="L40" s="9"/>
    </row>
    <row r="41" spans="1:12" s="10" customFormat="1" ht="12">
      <c r="A41" s="20" t="s">
        <v>633</v>
      </c>
      <c r="B41" s="9" t="s">
        <v>509</v>
      </c>
      <c r="C41" s="9" t="s">
        <v>510</v>
      </c>
      <c r="D41" s="9"/>
      <c r="E41" s="9"/>
      <c r="F41" s="45" t="s">
        <v>535</v>
      </c>
      <c r="G41" s="205"/>
      <c r="H41" s="205"/>
      <c r="I41" s="9"/>
      <c r="J41" s="205"/>
      <c r="K41" s="9"/>
      <c r="L41" s="9"/>
    </row>
    <row r="42" spans="1:12" s="10" customFormat="1" ht="24">
      <c r="A42" s="20" t="s">
        <v>634</v>
      </c>
      <c r="B42" s="9" t="s">
        <v>1187</v>
      </c>
      <c r="C42" s="9" t="s">
        <v>3</v>
      </c>
      <c r="D42" s="9"/>
      <c r="E42" s="9"/>
      <c r="F42" s="45" t="s">
        <v>536</v>
      </c>
      <c r="G42" s="205"/>
      <c r="H42" s="205"/>
      <c r="I42" s="9"/>
      <c r="J42" s="205"/>
      <c r="K42" s="9"/>
      <c r="L42" s="9"/>
    </row>
    <row r="43" spans="1:12" s="10" customFormat="1" ht="12">
      <c r="A43" s="20" t="s">
        <v>635</v>
      </c>
      <c r="B43" s="9" t="s">
        <v>1188</v>
      </c>
      <c r="C43" s="9" t="s">
        <v>4</v>
      </c>
      <c r="D43" s="9"/>
      <c r="E43" s="9"/>
      <c r="F43" s="45" t="s">
        <v>537</v>
      </c>
      <c r="G43" s="205"/>
      <c r="H43" s="205"/>
      <c r="I43" s="9"/>
      <c r="J43" s="205"/>
      <c r="K43" s="9"/>
      <c r="L43" s="9"/>
    </row>
    <row r="44" spans="1:12" s="10" customFormat="1" ht="12">
      <c r="A44" s="20" t="s">
        <v>636</v>
      </c>
      <c r="B44" s="9" t="s">
        <v>1189</v>
      </c>
      <c r="C44" s="9" t="s">
        <v>5</v>
      </c>
      <c r="D44" s="9"/>
      <c r="E44" s="9"/>
      <c r="F44" s="45" t="s">
        <v>538</v>
      </c>
      <c r="G44" s="205"/>
      <c r="H44" s="205"/>
      <c r="I44" s="9"/>
      <c r="J44" s="205"/>
      <c r="K44" s="9"/>
      <c r="L44" s="9"/>
    </row>
    <row r="45" spans="1:12" s="10" customFormat="1" ht="12">
      <c r="A45" s="228" t="s">
        <v>443</v>
      </c>
      <c r="B45" s="9" t="s">
        <v>1190</v>
      </c>
      <c r="C45" s="9" t="s">
        <v>6</v>
      </c>
      <c r="D45" s="9"/>
      <c r="E45" s="9"/>
      <c r="F45" s="45" t="s">
        <v>539</v>
      </c>
      <c r="G45" s="205"/>
      <c r="H45" s="205"/>
      <c r="I45" s="9"/>
      <c r="J45" s="205"/>
      <c r="K45" s="9"/>
      <c r="L45" s="9"/>
    </row>
    <row r="46" spans="1:12" s="10" customFormat="1" ht="24">
      <c r="A46" s="20" t="s">
        <v>637</v>
      </c>
      <c r="B46" s="9" t="s">
        <v>1191</v>
      </c>
      <c r="C46" s="9" t="s">
        <v>7</v>
      </c>
      <c r="D46" s="9"/>
      <c r="E46" s="9"/>
      <c r="F46" s="45" t="s">
        <v>540</v>
      </c>
      <c r="G46" s="205"/>
      <c r="H46" s="205"/>
      <c r="I46" s="9"/>
      <c r="J46" s="205"/>
      <c r="K46" s="9"/>
      <c r="L46" s="9"/>
    </row>
    <row r="47" spans="1:12" s="10" customFormat="1" ht="24">
      <c r="A47" s="20" t="s">
        <v>638</v>
      </c>
      <c r="B47" s="9" t="s">
        <v>1192</v>
      </c>
      <c r="C47" s="9" t="s">
        <v>8</v>
      </c>
      <c r="D47" s="9"/>
      <c r="E47" s="9"/>
      <c r="F47" s="45" t="s">
        <v>541</v>
      </c>
      <c r="G47" s="205"/>
      <c r="H47" s="205"/>
      <c r="I47" s="9"/>
      <c r="J47" s="205"/>
      <c r="K47" s="9"/>
      <c r="L47" s="9"/>
    </row>
    <row r="48" spans="1:12" s="10" customFormat="1" ht="24">
      <c r="A48" s="20" t="s">
        <v>639</v>
      </c>
      <c r="B48" s="9" t="s">
        <v>511</v>
      </c>
      <c r="C48" s="9" t="s">
        <v>512</v>
      </c>
      <c r="D48" s="9"/>
      <c r="E48" s="9"/>
      <c r="F48" s="45" t="s">
        <v>542</v>
      </c>
      <c r="G48" s="205"/>
      <c r="H48" s="205"/>
      <c r="I48" s="9"/>
      <c r="J48" s="205"/>
      <c r="K48" s="9"/>
      <c r="L48" s="9"/>
    </row>
    <row r="49" spans="1:12" s="10" customFormat="1" ht="12">
      <c r="A49" s="20" t="s">
        <v>640</v>
      </c>
      <c r="B49" s="9" t="s">
        <v>1193</v>
      </c>
      <c r="C49" s="9" t="s">
        <v>11</v>
      </c>
      <c r="D49" s="9"/>
      <c r="E49" s="9"/>
      <c r="F49" s="45" t="s">
        <v>543</v>
      </c>
      <c r="G49" s="205"/>
      <c r="H49" s="205"/>
      <c r="I49" s="9"/>
      <c r="J49" s="205"/>
      <c r="K49" s="9"/>
      <c r="L49" s="9"/>
    </row>
    <row r="50" spans="1:12" s="10" customFormat="1" ht="12">
      <c r="A50" s="20" t="s">
        <v>641</v>
      </c>
      <c r="B50" s="9" t="s">
        <v>344</v>
      </c>
      <c r="C50" s="9" t="s">
        <v>345</v>
      </c>
      <c r="D50" s="9"/>
      <c r="E50" s="9"/>
      <c r="F50" s="45" t="s">
        <v>544</v>
      </c>
      <c r="G50" s="205"/>
      <c r="H50" s="205"/>
      <c r="I50" s="9"/>
      <c r="J50" s="205"/>
      <c r="K50" s="9"/>
      <c r="L50" s="9"/>
    </row>
    <row r="51" spans="1:12" s="10" customFormat="1" ht="12">
      <c r="A51" s="20" t="s">
        <v>642</v>
      </c>
      <c r="B51" s="9" t="s">
        <v>1194</v>
      </c>
      <c r="C51" s="9" t="s">
        <v>9</v>
      </c>
      <c r="D51" s="9"/>
      <c r="E51" s="9"/>
      <c r="F51" s="45" t="s">
        <v>545</v>
      </c>
      <c r="G51" s="205"/>
      <c r="H51" s="205"/>
      <c r="I51" s="9"/>
      <c r="J51" s="205"/>
      <c r="K51" s="9"/>
      <c r="L51" s="9"/>
    </row>
    <row r="52" spans="1:12" s="10" customFormat="1" ht="12">
      <c r="A52" s="20" t="s">
        <v>643</v>
      </c>
      <c r="B52" s="9" t="s">
        <v>346</v>
      </c>
      <c r="C52" s="9" t="s">
        <v>347</v>
      </c>
      <c r="D52" s="9"/>
      <c r="E52" s="9"/>
      <c r="F52" s="45" t="s">
        <v>546</v>
      </c>
      <c r="G52" s="205"/>
      <c r="H52" s="205"/>
      <c r="I52" s="9"/>
      <c r="J52" s="205"/>
      <c r="K52" s="9"/>
      <c r="L52" s="9"/>
    </row>
    <row r="53" spans="1:12" s="10" customFormat="1" ht="12">
      <c r="A53" s="20" t="s">
        <v>644</v>
      </c>
      <c r="B53" s="9" t="s">
        <v>848</v>
      </c>
      <c r="C53" s="9" t="s">
        <v>874</v>
      </c>
      <c r="D53" s="9"/>
      <c r="E53" s="9"/>
      <c r="F53" s="45" t="s">
        <v>1079</v>
      </c>
      <c r="G53" s="9" t="s">
        <v>909</v>
      </c>
      <c r="H53" s="9" t="s">
        <v>956</v>
      </c>
      <c r="I53" s="9"/>
      <c r="J53" s="9" t="s">
        <v>1016</v>
      </c>
      <c r="K53" s="9"/>
      <c r="L53" s="9"/>
    </row>
    <row r="54" spans="1:12" s="10" customFormat="1" ht="12">
      <c r="A54" s="216" t="s">
        <v>645</v>
      </c>
      <c r="B54" s="9" t="s">
        <v>458</v>
      </c>
      <c r="C54" s="9" t="s">
        <v>350</v>
      </c>
      <c r="D54" s="9"/>
      <c r="E54" s="9"/>
      <c r="F54" s="45" t="s">
        <v>547</v>
      </c>
      <c r="G54" s="205"/>
      <c r="H54" s="205"/>
      <c r="I54" s="9"/>
      <c r="J54" s="205"/>
      <c r="K54" s="9"/>
      <c r="L54" s="9"/>
    </row>
    <row r="55" spans="1:12" s="11" customFormat="1" ht="12">
      <c r="A55" s="216" t="s">
        <v>646</v>
      </c>
      <c r="B55" s="9" t="s">
        <v>271</v>
      </c>
      <c r="C55" s="9" t="s">
        <v>270</v>
      </c>
      <c r="D55" s="9"/>
      <c r="E55" s="9"/>
      <c r="F55" s="45" t="s">
        <v>269</v>
      </c>
      <c r="G55" s="9" t="s">
        <v>268</v>
      </c>
      <c r="H55" s="9" t="s">
        <v>267</v>
      </c>
      <c r="I55" s="9"/>
      <c r="J55" s="9" t="s">
        <v>266</v>
      </c>
      <c r="K55" s="9"/>
      <c r="L55" s="9"/>
    </row>
    <row r="56" spans="1:12" s="11" customFormat="1" ht="12">
      <c r="A56" s="216" t="s">
        <v>647</v>
      </c>
      <c r="B56" s="9" t="s">
        <v>1204</v>
      </c>
      <c r="C56" s="9" t="s">
        <v>1205</v>
      </c>
      <c r="D56" s="9"/>
      <c r="E56" s="9"/>
      <c r="F56" s="45" t="s">
        <v>1206</v>
      </c>
      <c r="G56" s="9" t="s">
        <v>1207</v>
      </c>
      <c r="H56" s="9" t="s">
        <v>1208</v>
      </c>
      <c r="I56" s="9"/>
      <c r="J56" s="9" t="s">
        <v>1209</v>
      </c>
      <c r="K56" s="9"/>
      <c r="L56" s="9"/>
    </row>
    <row r="57" spans="1:12" s="11" customFormat="1" ht="12">
      <c r="A57" s="216" t="s">
        <v>648</v>
      </c>
      <c r="B57" s="9" t="s">
        <v>265</v>
      </c>
      <c r="C57" s="9" t="s">
        <v>264</v>
      </c>
      <c r="D57" s="9"/>
      <c r="E57" s="9"/>
      <c r="F57" s="45" t="s">
        <v>263</v>
      </c>
      <c r="G57" s="9" t="s">
        <v>262</v>
      </c>
      <c r="H57" s="9" t="s">
        <v>261</v>
      </c>
      <c r="I57" s="9"/>
      <c r="J57" s="9" t="s">
        <v>260</v>
      </c>
      <c r="K57" s="9"/>
      <c r="L57" s="9"/>
    </row>
    <row r="58" spans="1:12" s="11" customFormat="1" ht="12">
      <c r="A58" s="216" t="s">
        <v>649</v>
      </c>
      <c r="B58" s="9" t="s">
        <v>1297</v>
      </c>
      <c r="C58" s="12" t="s">
        <v>1298</v>
      </c>
      <c r="D58" s="9"/>
      <c r="E58" s="9"/>
      <c r="F58" s="45" t="s">
        <v>1299</v>
      </c>
      <c r="G58" s="9" t="s">
        <v>1300</v>
      </c>
      <c r="H58" s="9" t="s">
        <v>1301</v>
      </c>
      <c r="I58" s="9"/>
      <c r="J58" s="9" t="s">
        <v>1302</v>
      </c>
      <c r="K58" s="9"/>
      <c r="L58" s="9"/>
    </row>
    <row r="59" spans="1:12" s="10" customFormat="1" ht="12">
      <c r="A59" s="216" t="s">
        <v>650</v>
      </c>
      <c r="B59" s="192" t="s">
        <v>476</v>
      </c>
      <c r="C59" s="193" t="s">
        <v>477</v>
      </c>
      <c r="D59" s="192"/>
      <c r="E59" s="192"/>
      <c r="F59" s="192" t="s">
        <v>478</v>
      </c>
      <c r="G59" s="192" t="s">
        <v>479</v>
      </c>
      <c r="H59" s="192" t="s">
        <v>480</v>
      </c>
      <c r="I59" s="192"/>
      <c r="J59" s="192" t="s">
        <v>481</v>
      </c>
      <c r="K59" s="192"/>
      <c r="L59" s="192"/>
    </row>
    <row r="60" spans="1:12" s="10" customFormat="1" ht="12">
      <c r="A60" s="20" t="s">
        <v>651</v>
      </c>
      <c r="B60" s="12" t="s">
        <v>777</v>
      </c>
      <c r="C60" s="12" t="s">
        <v>778</v>
      </c>
      <c r="D60" s="9"/>
      <c r="E60" s="9"/>
      <c r="F60" s="45" t="s">
        <v>1090</v>
      </c>
      <c r="G60" s="12" t="s">
        <v>921</v>
      </c>
      <c r="H60" s="9" t="s">
        <v>970</v>
      </c>
      <c r="I60" s="9"/>
      <c r="J60" s="9" t="s">
        <v>1030</v>
      </c>
      <c r="K60" s="9"/>
      <c r="L60" s="9"/>
    </row>
    <row r="61" spans="1:12" s="10" customFormat="1" ht="12">
      <c r="A61" s="20" t="s">
        <v>652</v>
      </c>
      <c r="B61" s="12" t="s">
        <v>779</v>
      </c>
      <c r="C61" s="12" t="s">
        <v>780</v>
      </c>
      <c r="D61" s="9"/>
      <c r="E61" s="9"/>
      <c r="F61" s="45" t="s">
        <v>1091</v>
      </c>
      <c r="G61" s="12" t="s">
        <v>922</v>
      </c>
      <c r="H61" s="9" t="s">
        <v>259</v>
      </c>
      <c r="I61" s="9"/>
      <c r="J61" s="9" t="s">
        <v>1031</v>
      </c>
      <c r="K61" s="9"/>
      <c r="L61" s="9"/>
    </row>
    <row r="62" spans="1:12" s="10" customFormat="1" ht="12">
      <c r="A62" s="20" t="s">
        <v>653</v>
      </c>
      <c r="B62" s="12" t="s">
        <v>781</v>
      </c>
      <c r="C62" s="12" t="s">
        <v>782</v>
      </c>
      <c r="D62" s="9"/>
      <c r="E62" s="9"/>
      <c r="F62" s="45" t="s">
        <v>258</v>
      </c>
      <c r="G62" s="12" t="s">
        <v>923</v>
      </c>
      <c r="H62" s="9" t="s">
        <v>923</v>
      </c>
      <c r="I62" s="9"/>
      <c r="J62" s="9" t="s">
        <v>1032</v>
      </c>
      <c r="K62" s="9"/>
      <c r="L62" s="9"/>
    </row>
    <row r="63" spans="1:12" s="10" customFormat="1" ht="12">
      <c r="A63" s="20" t="s">
        <v>654</v>
      </c>
      <c r="B63" s="12" t="s">
        <v>783</v>
      </c>
      <c r="C63" s="12" t="s">
        <v>784</v>
      </c>
      <c r="D63" s="9"/>
      <c r="E63" s="9"/>
      <c r="F63" s="45" t="s">
        <v>1092</v>
      </c>
      <c r="G63" s="12" t="s">
        <v>924</v>
      </c>
      <c r="H63" s="9" t="s">
        <v>971</v>
      </c>
      <c r="I63" s="9"/>
      <c r="J63" s="9" t="s">
        <v>1033</v>
      </c>
      <c r="K63" s="9"/>
      <c r="L63" s="9"/>
    </row>
    <row r="64" spans="1:12" s="10" customFormat="1" ht="12">
      <c r="A64" s="20" t="s">
        <v>655</v>
      </c>
      <c r="B64" s="12" t="s">
        <v>785</v>
      </c>
      <c r="C64" s="12" t="s">
        <v>786</v>
      </c>
      <c r="D64" s="9"/>
      <c r="E64" s="9"/>
      <c r="F64" s="45" t="s">
        <v>1093</v>
      </c>
      <c r="G64" s="12" t="s">
        <v>257</v>
      </c>
      <c r="H64" s="9" t="s">
        <v>972</v>
      </c>
      <c r="I64" s="9"/>
      <c r="J64" s="9" t="s">
        <v>256</v>
      </c>
      <c r="K64" s="9"/>
      <c r="L64" s="9"/>
    </row>
    <row r="65" spans="1:12" s="10" customFormat="1" ht="12">
      <c r="A65" s="20" t="s">
        <v>656</v>
      </c>
      <c r="B65" s="12" t="s">
        <v>787</v>
      </c>
      <c r="C65" s="12" t="s">
        <v>788</v>
      </c>
      <c r="D65" s="9"/>
      <c r="E65" s="9"/>
      <c r="F65" s="45" t="s">
        <v>1094</v>
      </c>
      <c r="G65" s="12" t="s">
        <v>255</v>
      </c>
      <c r="H65" s="9" t="s">
        <v>973</v>
      </c>
      <c r="I65" s="9"/>
      <c r="J65" s="9" t="s">
        <v>1034</v>
      </c>
      <c r="K65" s="9"/>
      <c r="L65" s="9"/>
    </row>
    <row r="66" spans="1:12" s="10" customFormat="1" ht="12">
      <c r="A66" s="20" t="s">
        <v>657</v>
      </c>
      <c r="B66" s="12" t="s">
        <v>789</v>
      </c>
      <c r="C66" s="12" t="s">
        <v>790</v>
      </c>
      <c r="D66" s="9"/>
      <c r="E66" s="9"/>
      <c r="F66" s="45" t="s">
        <v>1095</v>
      </c>
      <c r="G66" s="12" t="s">
        <v>254</v>
      </c>
      <c r="H66" s="9" t="s">
        <v>974</v>
      </c>
      <c r="I66" s="9"/>
      <c r="J66" s="9" t="s">
        <v>1035</v>
      </c>
      <c r="K66" s="9"/>
      <c r="L66" s="9"/>
    </row>
    <row r="67" spans="1:12" s="10" customFormat="1" ht="12">
      <c r="A67" s="20" t="s">
        <v>658</v>
      </c>
      <c r="B67" s="12" t="s">
        <v>791</v>
      </c>
      <c r="C67" s="12" t="s">
        <v>792</v>
      </c>
      <c r="D67" s="9"/>
      <c r="E67" s="9"/>
      <c r="F67" s="45" t="s">
        <v>1096</v>
      </c>
      <c r="G67" s="12" t="s">
        <v>253</v>
      </c>
      <c r="H67" s="9" t="s">
        <v>975</v>
      </c>
      <c r="I67" s="9"/>
      <c r="J67" s="9" t="s">
        <v>1036</v>
      </c>
      <c r="K67" s="9"/>
      <c r="L67" s="9"/>
    </row>
    <row r="68" spans="1:12" s="10" customFormat="1" ht="12">
      <c r="A68" s="20" t="s">
        <v>659</v>
      </c>
      <c r="B68" s="12" t="s">
        <v>793</v>
      </c>
      <c r="C68" s="12" t="s">
        <v>794</v>
      </c>
      <c r="D68" s="9"/>
      <c r="E68" s="9"/>
      <c r="F68" s="45" t="s">
        <v>1097</v>
      </c>
      <c r="G68" s="12" t="s">
        <v>252</v>
      </c>
      <c r="H68" s="9" t="s">
        <v>976</v>
      </c>
      <c r="I68" s="9"/>
      <c r="J68" s="9" t="s">
        <v>1037</v>
      </c>
      <c r="K68" s="9"/>
      <c r="L68" s="9"/>
    </row>
    <row r="69" spans="1:12" s="10" customFormat="1" ht="12">
      <c r="A69" s="20" t="s">
        <v>660</v>
      </c>
      <c r="B69" s="192" t="s">
        <v>482</v>
      </c>
      <c r="C69" s="193" t="s">
        <v>483</v>
      </c>
      <c r="D69" s="192"/>
      <c r="E69" s="192"/>
      <c r="F69" s="192" t="s">
        <v>484</v>
      </c>
      <c r="G69" s="192" t="s">
        <v>485</v>
      </c>
      <c r="H69" s="192" t="s">
        <v>486</v>
      </c>
      <c r="I69" s="192"/>
      <c r="J69" s="192" t="s">
        <v>487</v>
      </c>
      <c r="K69" s="9"/>
      <c r="L69" s="9"/>
    </row>
    <row r="70" spans="1:12" s="10" customFormat="1" ht="24">
      <c r="A70" s="20" t="s">
        <v>661</v>
      </c>
      <c r="B70" s="9" t="s">
        <v>797</v>
      </c>
      <c r="C70" s="12" t="s">
        <v>798</v>
      </c>
      <c r="D70" s="9"/>
      <c r="E70" s="9"/>
      <c r="F70" s="45" t="s">
        <v>1098</v>
      </c>
      <c r="G70" s="9" t="s">
        <v>1159</v>
      </c>
      <c r="H70" s="9" t="s">
        <v>977</v>
      </c>
      <c r="I70" s="9"/>
      <c r="J70" s="9" t="s">
        <v>1038</v>
      </c>
      <c r="K70" s="9"/>
      <c r="L70" s="9"/>
    </row>
    <row r="71" spans="1:12" s="10" customFormat="1" ht="12">
      <c r="A71" s="20" t="s">
        <v>662</v>
      </c>
      <c r="B71" s="9" t="s">
        <v>799</v>
      </c>
      <c r="C71" s="12" t="s">
        <v>800</v>
      </c>
      <c r="D71" s="9"/>
      <c r="E71" s="9"/>
      <c r="F71" s="45" t="s">
        <v>1099</v>
      </c>
      <c r="G71" s="9" t="s">
        <v>1160</v>
      </c>
      <c r="H71" s="9" t="s">
        <v>978</v>
      </c>
      <c r="I71" s="9"/>
      <c r="J71" s="9" t="s">
        <v>1039</v>
      </c>
      <c r="K71" s="9"/>
      <c r="L71" s="9"/>
    </row>
    <row r="72" spans="1:12" s="10" customFormat="1" ht="12">
      <c r="A72" s="20" t="s">
        <v>663</v>
      </c>
      <c r="B72" s="192" t="s">
        <v>488</v>
      </c>
      <c r="C72" s="193" t="s">
        <v>489</v>
      </c>
      <c r="D72" s="192"/>
      <c r="E72" s="192"/>
      <c r="F72" s="192" t="s">
        <v>490</v>
      </c>
      <c r="G72" s="192" t="s">
        <v>491</v>
      </c>
      <c r="H72" s="192" t="s">
        <v>492</v>
      </c>
      <c r="I72" s="192"/>
      <c r="J72" s="192" t="s">
        <v>493</v>
      </c>
      <c r="K72" s="9"/>
      <c r="L72" s="9"/>
    </row>
    <row r="73" spans="1:12" s="10" customFormat="1" ht="12">
      <c r="A73" s="20" t="s">
        <v>664</v>
      </c>
      <c r="B73" s="9" t="s">
        <v>801</v>
      </c>
      <c r="C73" s="12" t="s">
        <v>802</v>
      </c>
      <c r="D73" s="9"/>
      <c r="E73" s="9"/>
      <c r="F73" s="45" t="s">
        <v>1100</v>
      </c>
      <c r="G73" s="9" t="s">
        <v>925</v>
      </c>
      <c r="H73" s="9" t="s">
        <v>251</v>
      </c>
      <c r="I73" s="9"/>
      <c r="J73" s="9" t="s">
        <v>250</v>
      </c>
      <c r="K73" s="9"/>
      <c r="L73" s="9"/>
    </row>
    <row r="74" spans="1:12" s="10" customFormat="1" ht="36">
      <c r="A74" s="20" t="s">
        <v>665</v>
      </c>
      <c r="B74" s="9" t="s">
        <v>803</v>
      </c>
      <c r="C74" s="12" t="s">
        <v>249</v>
      </c>
      <c r="D74" s="9"/>
      <c r="E74" s="9"/>
      <c r="F74" s="45" t="s">
        <v>1101</v>
      </c>
      <c r="G74" s="9" t="s">
        <v>1161</v>
      </c>
      <c r="H74" s="9" t="s">
        <v>248</v>
      </c>
      <c r="I74" s="9"/>
      <c r="J74" s="9" t="s">
        <v>247</v>
      </c>
      <c r="K74" s="9"/>
      <c r="L74" s="9"/>
    </row>
    <row r="75" spans="1:12" s="10" customFormat="1" ht="12">
      <c r="A75" s="20" t="s">
        <v>666</v>
      </c>
      <c r="B75" s="9" t="s">
        <v>804</v>
      </c>
      <c r="C75" s="12" t="s">
        <v>805</v>
      </c>
      <c r="D75" s="9"/>
      <c r="E75" s="9"/>
      <c r="F75" s="45" t="s">
        <v>1102</v>
      </c>
      <c r="G75" s="9" t="s">
        <v>1162</v>
      </c>
      <c r="H75" s="9" t="s">
        <v>979</v>
      </c>
      <c r="I75" s="9"/>
      <c r="J75" s="9" t="s">
        <v>1040</v>
      </c>
      <c r="K75" s="9"/>
      <c r="L75" s="9"/>
    </row>
    <row r="76" spans="1:12" s="10" customFormat="1" ht="12">
      <c r="A76" s="20" t="s">
        <v>667</v>
      </c>
      <c r="B76" s="192" t="s">
        <v>494</v>
      </c>
      <c r="C76" s="193" t="s">
        <v>495</v>
      </c>
      <c r="D76" s="192"/>
      <c r="E76" s="192"/>
      <c r="F76" s="192" t="s">
        <v>496</v>
      </c>
      <c r="G76" s="192" t="s">
        <v>497</v>
      </c>
      <c r="H76" s="192" t="s">
        <v>498</v>
      </c>
      <c r="I76" s="192"/>
      <c r="J76" s="192" t="s">
        <v>499</v>
      </c>
      <c r="K76" s="9"/>
      <c r="L76" s="9"/>
    </row>
    <row r="77" spans="1:12" s="10" customFormat="1" ht="24">
      <c r="A77" s="20" t="s">
        <v>668</v>
      </c>
      <c r="B77" s="9" t="s">
        <v>806</v>
      </c>
      <c r="C77" s="12" t="s">
        <v>807</v>
      </c>
      <c r="D77" s="9"/>
      <c r="E77" s="9"/>
      <c r="F77" s="45" t="s">
        <v>1103</v>
      </c>
      <c r="G77" s="9" t="s">
        <v>1163</v>
      </c>
      <c r="H77" s="9" t="s">
        <v>246</v>
      </c>
      <c r="I77" s="9"/>
      <c r="J77" s="9" t="s">
        <v>245</v>
      </c>
      <c r="K77" s="9"/>
      <c r="L77" s="9"/>
    </row>
    <row r="78" spans="1:12" s="10" customFormat="1" ht="24">
      <c r="A78" s="20" t="s">
        <v>669</v>
      </c>
      <c r="B78" s="9" t="s">
        <v>808</v>
      </c>
      <c r="C78" s="12" t="s">
        <v>809</v>
      </c>
      <c r="D78" s="9"/>
      <c r="E78" s="9"/>
      <c r="F78" s="45" t="s">
        <v>1104</v>
      </c>
      <c r="G78" s="9" t="s">
        <v>1164</v>
      </c>
      <c r="H78" s="9" t="s">
        <v>244</v>
      </c>
      <c r="I78" s="9"/>
      <c r="J78" s="9" t="s">
        <v>243</v>
      </c>
      <c r="K78" s="9"/>
      <c r="L78" s="9"/>
    </row>
    <row r="79" spans="1:12" s="10" customFormat="1" ht="24">
      <c r="A79" s="20" t="s">
        <v>670</v>
      </c>
      <c r="B79" s="9" t="s">
        <v>810</v>
      </c>
      <c r="C79" s="12" t="s">
        <v>811</v>
      </c>
      <c r="D79" s="9"/>
      <c r="E79" s="9"/>
      <c r="F79" s="45" t="s">
        <v>1105</v>
      </c>
      <c r="G79" s="9" t="s">
        <v>1165</v>
      </c>
      <c r="H79" s="9" t="s">
        <v>242</v>
      </c>
      <c r="I79" s="9"/>
      <c r="J79" s="9" t="s">
        <v>241</v>
      </c>
      <c r="K79" s="9"/>
      <c r="L79" s="9"/>
    </row>
    <row r="80" spans="1:12" s="10" customFormat="1" ht="24">
      <c r="A80" s="20" t="s">
        <v>671</v>
      </c>
      <c r="B80" s="9" t="s">
        <v>812</v>
      </c>
      <c r="C80" s="12" t="s">
        <v>813</v>
      </c>
      <c r="D80" s="9"/>
      <c r="E80" s="9"/>
      <c r="F80" s="45" t="s">
        <v>1106</v>
      </c>
      <c r="G80" s="9" t="s">
        <v>926</v>
      </c>
      <c r="H80" s="9" t="s">
        <v>980</v>
      </c>
      <c r="I80" s="9"/>
      <c r="J80" s="9" t="s">
        <v>240</v>
      </c>
      <c r="K80" s="9"/>
      <c r="L80" s="9"/>
    </row>
    <row r="81" spans="1:12" s="10" customFormat="1" ht="12">
      <c r="A81" s="20" t="s">
        <v>672</v>
      </c>
      <c r="B81" s="9" t="s">
        <v>814</v>
      </c>
      <c r="C81" s="12" t="s">
        <v>815</v>
      </c>
      <c r="D81" s="9"/>
      <c r="E81" s="9"/>
      <c r="F81" s="45" t="s">
        <v>1107</v>
      </c>
      <c r="G81" s="9" t="s">
        <v>927</v>
      </c>
      <c r="H81" s="9" t="s">
        <v>981</v>
      </c>
      <c r="I81" s="9"/>
      <c r="J81" s="9" t="s">
        <v>1041</v>
      </c>
      <c r="K81" s="9"/>
      <c r="L81" s="9"/>
    </row>
    <row r="82" spans="1:12" s="11" customFormat="1" ht="24">
      <c r="A82" s="20" t="s">
        <v>673</v>
      </c>
      <c r="B82" s="9" t="s">
        <v>816</v>
      </c>
      <c r="C82" s="12" t="s">
        <v>817</v>
      </c>
      <c r="D82" s="9"/>
      <c r="E82" s="9"/>
      <c r="F82" s="45" t="s">
        <v>1108</v>
      </c>
      <c r="G82" s="9" t="s">
        <v>928</v>
      </c>
      <c r="H82" s="9" t="s">
        <v>982</v>
      </c>
      <c r="I82" s="9"/>
      <c r="J82" s="9" t="s">
        <v>1042</v>
      </c>
      <c r="K82" s="9"/>
      <c r="L82" s="9"/>
    </row>
    <row r="83" spans="1:12" s="10" customFormat="1" ht="12">
      <c r="A83" s="20" t="s">
        <v>674</v>
      </c>
      <c r="B83" s="9" t="s">
        <v>818</v>
      </c>
      <c r="C83" s="12" t="s">
        <v>819</v>
      </c>
      <c r="D83" s="9"/>
      <c r="E83" s="9"/>
      <c r="F83" s="45" t="s">
        <v>1109</v>
      </c>
      <c r="G83" s="9" t="s">
        <v>239</v>
      </c>
      <c r="H83" s="9" t="s">
        <v>238</v>
      </c>
      <c r="I83" s="9"/>
      <c r="J83" s="9" t="s">
        <v>1043</v>
      </c>
      <c r="K83" s="9"/>
      <c r="L83" s="9"/>
    </row>
    <row r="84" spans="1:12" s="10" customFormat="1" ht="12">
      <c r="A84" s="20" t="s">
        <v>675</v>
      </c>
      <c r="B84" s="9" t="s">
        <v>795</v>
      </c>
      <c r="C84" s="12" t="s">
        <v>796</v>
      </c>
      <c r="D84" s="9"/>
      <c r="E84" s="9"/>
      <c r="F84" s="45" t="s">
        <v>237</v>
      </c>
      <c r="G84" s="9" t="s">
        <v>236</v>
      </c>
      <c r="H84" s="9" t="s">
        <v>929</v>
      </c>
      <c r="I84" s="9"/>
      <c r="J84" s="9" t="s">
        <v>1044</v>
      </c>
      <c r="K84" s="9"/>
      <c r="L84" s="9"/>
    </row>
    <row r="85" spans="1:12" s="10" customFormat="1" ht="12">
      <c r="A85" s="20" t="s">
        <v>676</v>
      </c>
      <c r="B85" s="192" t="s">
        <v>500</v>
      </c>
      <c r="C85" s="193" t="s">
        <v>501</v>
      </c>
      <c r="D85" s="192"/>
      <c r="E85" s="192"/>
      <c r="F85" s="192" t="s">
        <v>502</v>
      </c>
      <c r="G85" s="192" t="s">
        <v>503</v>
      </c>
      <c r="H85" s="192" t="s">
        <v>504</v>
      </c>
      <c r="I85" s="192"/>
      <c r="J85" s="192" t="s">
        <v>504</v>
      </c>
      <c r="K85" s="9"/>
      <c r="L85" s="9"/>
    </row>
    <row r="86" spans="1:12" s="10" customFormat="1" ht="36">
      <c r="A86" s="20" t="s">
        <v>679</v>
      </c>
      <c r="B86" s="9" t="s">
        <v>560</v>
      </c>
      <c r="C86" s="12" t="s">
        <v>556</v>
      </c>
      <c r="D86" s="9"/>
      <c r="E86" s="9"/>
      <c r="F86" s="9" t="s">
        <v>564</v>
      </c>
      <c r="G86" s="205"/>
      <c r="H86" s="205"/>
      <c r="I86" s="9"/>
      <c r="J86" s="9" t="s">
        <v>561</v>
      </c>
      <c r="K86" s="9"/>
      <c r="L86" s="9"/>
    </row>
    <row r="87" spans="1:12" s="10" customFormat="1" ht="24">
      <c r="A87" s="20" t="s">
        <v>677</v>
      </c>
      <c r="B87" s="9" t="s">
        <v>821</v>
      </c>
      <c r="C87" s="12" t="s">
        <v>822</v>
      </c>
      <c r="D87" s="9"/>
      <c r="E87" s="9"/>
      <c r="F87" s="45" t="s">
        <v>1110</v>
      </c>
      <c r="G87" s="9" t="s">
        <v>1166</v>
      </c>
      <c r="H87" s="9" t="s">
        <v>983</v>
      </c>
      <c r="I87" s="9"/>
      <c r="J87" s="9" t="s">
        <v>235</v>
      </c>
      <c r="K87" s="9"/>
      <c r="L87" s="9"/>
    </row>
    <row r="88" spans="1:12" s="10" customFormat="1" ht="12">
      <c r="A88" s="217" t="s">
        <v>680</v>
      </c>
      <c r="B88" s="9" t="s">
        <v>557</v>
      </c>
      <c r="C88" s="12" t="s">
        <v>558</v>
      </c>
      <c r="D88" s="9"/>
      <c r="E88" s="9"/>
      <c r="F88" s="9" t="s">
        <v>565</v>
      </c>
      <c r="G88" s="205"/>
      <c r="H88" s="205"/>
      <c r="I88" s="9"/>
      <c r="J88" s="9" t="s">
        <v>562</v>
      </c>
      <c r="K88" s="9"/>
      <c r="L88" s="9"/>
    </row>
    <row r="89" spans="1:12" s="10" customFormat="1" ht="12">
      <c r="A89" s="20" t="s">
        <v>678</v>
      </c>
      <c r="B89" s="9" t="s">
        <v>820</v>
      </c>
      <c r="C89" s="12" t="s">
        <v>559</v>
      </c>
      <c r="D89" s="9"/>
      <c r="E89" s="9"/>
      <c r="F89" s="45" t="s">
        <v>566</v>
      </c>
      <c r="G89" s="9" t="s">
        <v>930</v>
      </c>
      <c r="H89" s="9" t="s">
        <v>984</v>
      </c>
      <c r="I89" s="9"/>
      <c r="J89" s="9" t="s">
        <v>1045</v>
      </c>
      <c r="K89" s="9"/>
      <c r="L89" s="9"/>
    </row>
    <row r="90" spans="1:12" s="10" customFormat="1" ht="36">
      <c r="A90" s="20" t="s">
        <v>686</v>
      </c>
      <c r="B90" s="9" t="s">
        <v>234</v>
      </c>
      <c r="C90" s="12" t="s">
        <v>233</v>
      </c>
      <c r="D90" s="9"/>
      <c r="E90" s="9"/>
      <c r="F90" s="45" t="s">
        <v>232</v>
      </c>
      <c r="G90" s="9" t="s">
        <v>231</v>
      </c>
      <c r="H90" s="9" t="s">
        <v>230</v>
      </c>
      <c r="I90" s="9"/>
      <c r="J90" s="9" t="s">
        <v>229</v>
      </c>
      <c r="K90" s="9"/>
      <c r="L90" s="9"/>
    </row>
    <row r="91" spans="1:12" s="10" customFormat="1" ht="36">
      <c r="A91" s="20" t="s">
        <v>687</v>
      </c>
      <c r="B91" s="9" t="s">
        <v>228</v>
      </c>
      <c r="C91" s="12" t="s">
        <v>227</v>
      </c>
      <c r="D91" s="9"/>
      <c r="E91" s="9"/>
      <c r="F91" s="45" t="s">
        <v>226</v>
      </c>
      <c r="G91" s="9" t="s">
        <v>225</v>
      </c>
      <c r="H91" s="9" t="s">
        <v>224</v>
      </c>
      <c r="I91" s="9"/>
      <c r="J91" s="9" t="s">
        <v>223</v>
      </c>
      <c r="K91" s="9"/>
      <c r="L91" s="9"/>
    </row>
    <row r="92" spans="1:12" s="10" customFormat="1" ht="24">
      <c r="A92" s="20" t="s">
        <v>688</v>
      </c>
      <c r="B92" s="9" t="s">
        <v>222</v>
      </c>
      <c r="C92" s="12" t="s">
        <v>221</v>
      </c>
      <c r="D92" s="9"/>
      <c r="E92" s="9"/>
      <c r="F92" s="45" t="s">
        <v>220</v>
      </c>
      <c r="G92" s="9" t="s">
        <v>219</v>
      </c>
      <c r="H92" s="9" t="s">
        <v>218</v>
      </c>
      <c r="I92" s="9"/>
      <c r="J92" s="9" t="s">
        <v>217</v>
      </c>
      <c r="K92" s="9"/>
      <c r="L92" s="9"/>
    </row>
    <row r="93" spans="1:12" s="10" customFormat="1" ht="12">
      <c r="A93" s="20" t="s">
        <v>689</v>
      </c>
      <c r="B93" s="9" t="s">
        <v>1214</v>
      </c>
      <c r="C93" s="12" t="s">
        <v>1215</v>
      </c>
      <c r="D93" s="9"/>
      <c r="E93" s="9"/>
      <c r="F93" s="45" t="s">
        <v>1216</v>
      </c>
      <c r="G93" s="9" t="s">
        <v>1217</v>
      </c>
      <c r="H93" s="9" t="s">
        <v>1218</v>
      </c>
      <c r="I93" s="9"/>
      <c r="J93" s="9" t="s">
        <v>1219</v>
      </c>
      <c r="K93" s="9"/>
      <c r="L93" s="9"/>
    </row>
    <row r="94" spans="1:12" s="10" customFormat="1" ht="12">
      <c r="A94" s="20" t="s">
        <v>690</v>
      </c>
      <c r="B94" s="9" t="s">
        <v>1220</v>
      </c>
      <c r="C94" s="12" t="s">
        <v>1221</v>
      </c>
      <c r="D94" s="9"/>
      <c r="E94" s="9"/>
      <c r="F94" s="45" t="s">
        <v>1222</v>
      </c>
      <c r="G94" s="9" t="s">
        <v>1223</v>
      </c>
      <c r="H94" s="9" t="s">
        <v>1224</v>
      </c>
      <c r="I94" s="9"/>
      <c r="J94" s="9" t="s">
        <v>1225</v>
      </c>
      <c r="K94" s="9"/>
      <c r="L94" s="9"/>
    </row>
    <row r="95" spans="1:12" s="10" customFormat="1" ht="12">
      <c r="A95" s="20" t="s">
        <v>691</v>
      </c>
      <c r="B95" s="9" t="s">
        <v>1226</v>
      </c>
      <c r="C95" s="12" t="s">
        <v>1227</v>
      </c>
      <c r="D95" s="9"/>
      <c r="E95" s="9"/>
      <c r="F95" s="45" t="s">
        <v>1228</v>
      </c>
      <c r="G95" s="9" t="s">
        <v>1229</v>
      </c>
      <c r="H95" s="9" t="s">
        <v>1230</v>
      </c>
      <c r="I95" s="9"/>
      <c r="J95" s="9" t="s">
        <v>1231</v>
      </c>
      <c r="K95" s="9"/>
      <c r="L95" s="9"/>
    </row>
    <row r="96" spans="1:12" s="10" customFormat="1" ht="12">
      <c r="A96" s="20" t="s">
        <v>692</v>
      </c>
      <c r="B96" s="9" t="s">
        <v>1232</v>
      </c>
      <c r="C96" s="12" t="s">
        <v>1233</v>
      </c>
      <c r="D96" s="9"/>
      <c r="E96" s="9"/>
      <c r="F96" s="45" t="s">
        <v>1234</v>
      </c>
      <c r="G96" s="9" t="s">
        <v>1235</v>
      </c>
      <c r="H96" s="9" t="s">
        <v>1236</v>
      </c>
      <c r="I96" s="9"/>
      <c r="J96" s="9" t="s">
        <v>1237</v>
      </c>
      <c r="K96" s="9"/>
      <c r="L96" s="9"/>
    </row>
    <row r="97" spans="1:12" s="10" customFormat="1" ht="12">
      <c r="A97" s="20" t="s">
        <v>693</v>
      </c>
      <c r="B97" s="9" t="s">
        <v>1238</v>
      </c>
      <c r="C97" s="12" t="s">
        <v>1239</v>
      </c>
      <c r="D97" s="9"/>
      <c r="E97" s="9"/>
      <c r="F97" s="45" t="s">
        <v>1240</v>
      </c>
      <c r="G97" s="9" t="s">
        <v>1241</v>
      </c>
      <c r="H97" s="9" t="s">
        <v>1242</v>
      </c>
      <c r="I97" s="9"/>
      <c r="J97" s="9" t="s">
        <v>1243</v>
      </c>
      <c r="K97" s="9"/>
      <c r="L97" s="9"/>
    </row>
    <row r="98" spans="1:12" s="10" customFormat="1" ht="12">
      <c r="A98" s="20" t="s">
        <v>694</v>
      </c>
      <c r="B98" s="9" t="s">
        <v>1196</v>
      </c>
      <c r="C98" s="12" t="s">
        <v>1244</v>
      </c>
      <c r="D98" s="9"/>
      <c r="E98" s="9"/>
      <c r="F98" s="45" t="s">
        <v>1245</v>
      </c>
      <c r="G98" s="9" t="s">
        <v>1246</v>
      </c>
      <c r="H98" s="9" t="s">
        <v>1247</v>
      </c>
      <c r="I98" s="9"/>
      <c r="J98" s="9" t="s">
        <v>1248</v>
      </c>
      <c r="K98" s="9"/>
      <c r="L98" s="9"/>
    </row>
    <row r="99" spans="1:12" s="10" customFormat="1" ht="12">
      <c r="A99" s="20" t="s">
        <v>695</v>
      </c>
      <c r="B99" s="9" t="s">
        <v>1249</v>
      </c>
      <c r="C99" s="12" t="s">
        <v>1250</v>
      </c>
      <c r="D99" s="9"/>
      <c r="E99" s="9"/>
      <c r="F99" s="45" t="s">
        <v>1251</v>
      </c>
      <c r="G99" s="9" t="s">
        <v>1252</v>
      </c>
      <c r="H99" s="9" t="s">
        <v>1253</v>
      </c>
      <c r="I99" s="9"/>
      <c r="J99" s="9" t="s">
        <v>1254</v>
      </c>
      <c r="K99" s="9"/>
      <c r="L99" s="9"/>
    </row>
    <row r="100" spans="1:12" s="10" customFormat="1" ht="12">
      <c r="A100" s="20" t="s">
        <v>1198</v>
      </c>
      <c r="B100" s="9" t="s">
        <v>1198</v>
      </c>
      <c r="C100" s="12" t="s">
        <v>1255</v>
      </c>
      <c r="D100" s="9"/>
      <c r="E100" s="9"/>
      <c r="F100" s="45" t="s">
        <v>1256</v>
      </c>
      <c r="G100" s="9" t="s">
        <v>1198</v>
      </c>
      <c r="H100" s="9" t="s">
        <v>1198</v>
      </c>
      <c r="I100" s="9"/>
      <c r="J100" s="9" t="s">
        <v>1257</v>
      </c>
      <c r="K100" s="9"/>
      <c r="L100" s="9"/>
    </row>
    <row r="101" spans="1:12" s="10" customFormat="1" ht="12">
      <c r="A101" s="20" t="s">
        <v>696</v>
      </c>
      <c r="B101" s="9" t="s">
        <v>1199</v>
      </c>
      <c r="C101" s="12" t="s">
        <v>1258</v>
      </c>
      <c r="D101" s="9"/>
      <c r="E101" s="9"/>
      <c r="F101" s="45" t="s">
        <v>1259</v>
      </c>
      <c r="G101" s="9" t="s">
        <v>1260</v>
      </c>
      <c r="H101" s="9" t="s">
        <v>1261</v>
      </c>
      <c r="I101" s="9"/>
      <c r="J101" s="9" t="s">
        <v>1262</v>
      </c>
      <c r="K101" s="9"/>
      <c r="L101" s="9"/>
    </row>
    <row r="102" spans="1:12" s="10" customFormat="1" ht="12">
      <c r="A102" s="20" t="s">
        <v>1264</v>
      </c>
      <c r="B102" s="9" t="s">
        <v>1263</v>
      </c>
      <c r="C102" s="12" t="s">
        <v>1264</v>
      </c>
      <c r="D102" s="9"/>
      <c r="E102" s="9"/>
      <c r="F102" s="45" t="s">
        <v>1265</v>
      </c>
      <c r="G102" s="9" t="s">
        <v>1263</v>
      </c>
      <c r="H102" s="9" t="s">
        <v>1263</v>
      </c>
      <c r="I102" s="9"/>
      <c r="J102" s="9" t="s">
        <v>1266</v>
      </c>
      <c r="K102" s="9"/>
      <c r="L102" s="9"/>
    </row>
    <row r="103" spans="1:12" s="10" customFormat="1" ht="12">
      <c r="A103" s="20" t="s">
        <v>697</v>
      </c>
      <c r="B103" s="9" t="s">
        <v>1197</v>
      </c>
      <c r="C103" s="12" t="s">
        <v>1267</v>
      </c>
      <c r="D103" s="9"/>
      <c r="E103" s="9"/>
      <c r="F103" s="45" t="s">
        <v>1268</v>
      </c>
      <c r="G103" s="9" t="s">
        <v>1269</v>
      </c>
      <c r="H103" s="9" t="s">
        <v>1269</v>
      </c>
      <c r="I103" s="9"/>
      <c r="J103" s="9" t="s">
        <v>1270</v>
      </c>
      <c r="K103" s="9"/>
      <c r="L103" s="9"/>
    </row>
    <row r="104" spans="1:12" s="10" customFormat="1" ht="12">
      <c r="A104" s="20" t="s">
        <v>698</v>
      </c>
      <c r="B104" s="9" t="s">
        <v>1200</v>
      </c>
      <c r="C104" s="12" t="s">
        <v>1271</v>
      </c>
      <c r="D104" s="9"/>
      <c r="E104" s="9"/>
      <c r="F104" s="45" t="s">
        <v>1272</v>
      </c>
      <c r="G104" s="9" t="s">
        <v>1273</v>
      </c>
      <c r="H104" s="9" t="s">
        <v>1274</v>
      </c>
      <c r="I104" s="9"/>
      <c r="J104" s="9" t="s">
        <v>1275</v>
      </c>
      <c r="K104" s="9"/>
      <c r="L104" s="9"/>
    </row>
    <row r="105" spans="1:12" s="10" customFormat="1" ht="36">
      <c r="A105" s="20" t="s">
        <v>699</v>
      </c>
      <c r="B105" s="12" t="s">
        <v>1276</v>
      </c>
      <c r="C105" s="12" t="s">
        <v>1277</v>
      </c>
      <c r="D105" s="9"/>
      <c r="E105" s="9"/>
      <c r="F105" s="45" t="s">
        <v>1278</v>
      </c>
      <c r="G105" s="12" t="s">
        <v>1279</v>
      </c>
      <c r="H105" s="9" t="s">
        <v>1280</v>
      </c>
      <c r="I105" s="9"/>
      <c r="J105" s="9" t="s">
        <v>1281</v>
      </c>
      <c r="K105" s="9"/>
      <c r="L105" s="9"/>
    </row>
    <row r="106" spans="1:12" s="10" customFormat="1" ht="24">
      <c r="A106" s="20" t="s">
        <v>700</v>
      </c>
      <c r="B106" s="12" t="s">
        <v>216</v>
      </c>
      <c r="C106" s="12" t="s">
        <v>215</v>
      </c>
      <c r="D106" s="9"/>
      <c r="E106" s="9"/>
      <c r="F106" s="45" t="s">
        <v>214</v>
      </c>
      <c r="G106" s="12" t="s">
        <v>213</v>
      </c>
      <c r="H106" s="9" t="s">
        <v>212</v>
      </c>
      <c r="I106" s="9"/>
      <c r="J106" s="9" t="s">
        <v>211</v>
      </c>
      <c r="K106" s="9"/>
      <c r="L106" s="9"/>
    </row>
    <row r="107" spans="1:12" s="10" customFormat="1" ht="12">
      <c r="A107" s="20" t="s">
        <v>701</v>
      </c>
      <c r="B107" s="9" t="s">
        <v>210</v>
      </c>
      <c r="C107" s="12" t="s">
        <v>209</v>
      </c>
      <c r="D107" s="9"/>
      <c r="E107" s="9"/>
      <c r="F107" s="45" t="s">
        <v>208</v>
      </c>
      <c r="G107" s="9" t="s">
        <v>207</v>
      </c>
      <c r="H107" s="9" t="s">
        <v>206</v>
      </c>
      <c r="I107" s="9"/>
      <c r="J107" s="9" t="s">
        <v>205</v>
      </c>
      <c r="K107" s="9"/>
      <c r="L107" s="9"/>
    </row>
    <row r="108" spans="1:12" s="10" customFormat="1" ht="12">
      <c r="A108" s="20" t="s">
        <v>750</v>
      </c>
      <c r="B108" s="9" t="s">
        <v>823</v>
      </c>
      <c r="C108" s="9" t="s">
        <v>824</v>
      </c>
      <c r="D108" s="9"/>
      <c r="E108" s="9"/>
      <c r="F108" s="45" t="s">
        <v>1115</v>
      </c>
      <c r="G108" s="9" t="s">
        <v>934</v>
      </c>
      <c r="H108" s="9" t="s">
        <v>823</v>
      </c>
      <c r="I108" s="9"/>
      <c r="J108" s="9" t="s">
        <v>1282</v>
      </c>
      <c r="K108" s="9"/>
      <c r="L108" s="9"/>
    </row>
    <row r="109" spans="1:12" s="10" customFormat="1" ht="12">
      <c r="A109" s="20" t="s">
        <v>599</v>
      </c>
      <c r="B109" s="9" t="s">
        <v>825</v>
      </c>
      <c r="C109" s="9" t="s">
        <v>826</v>
      </c>
      <c r="D109" s="9"/>
      <c r="E109" s="9"/>
      <c r="F109" s="45" t="s">
        <v>1116</v>
      </c>
      <c r="G109" s="9" t="s">
        <v>935</v>
      </c>
      <c r="H109" s="9" t="s">
        <v>989</v>
      </c>
      <c r="I109" s="9"/>
      <c r="J109" s="9" t="s">
        <v>1051</v>
      </c>
      <c r="K109" s="9"/>
      <c r="L109" s="9"/>
    </row>
    <row r="110" spans="1:12" s="10" customFormat="1" ht="12">
      <c r="A110" s="20" t="s">
        <v>600</v>
      </c>
      <c r="B110" s="9" t="s">
        <v>827</v>
      </c>
      <c r="C110" s="9" t="s">
        <v>827</v>
      </c>
      <c r="D110" s="9"/>
      <c r="E110" s="9"/>
      <c r="F110" s="45" t="s">
        <v>1117</v>
      </c>
      <c r="G110" s="9" t="s">
        <v>936</v>
      </c>
      <c r="H110" s="9" t="s">
        <v>1283</v>
      </c>
      <c r="I110" s="9"/>
      <c r="J110" s="9" t="s">
        <v>1052</v>
      </c>
      <c r="K110" s="9"/>
      <c r="L110" s="9"/>
    </row>
    <row r="111" spans="1:12" s="10" customFormat="1" ht="12">
      <c r="A111" s="20" t="s">
        <v>601</v>
      </c>
      <c r="B111" s="9" t="s">
        <v>828</v>
      </c>
      <c r="C111" s="9" t="s">
        <v>829</v>
      </c>
      <c r="D111" s="9"/>
      <c r="E111" s="9"/>
      <c r="F111" s="45" t="s">
        <v>1118</v>
      </c>
      <c r="G111" s="9" t="s">
        <v>937</v>
      </c>
      <c r="H111" s="9" t="s">
        <v>990</v>
      </c>
      <c r="I111" s="9"/>
      <c r="J111" s="9" t="s">
        <v>1284</v>
      </c>
      <c r="K111" s="9"/>
      <c r="L111" s="9"/>
    </row>
    <row r="112" spans="1:12" s="10" customFormat="1" ht="12">
      <c r="A112" s="20" t="s">
        <v>602</v>
      </c>
      <c r="B112" s="9" t="s">
        <v>830</v>
      </c>
      <c r="C112" s="9" t="s">
        <v>831</v>
      </c>
      <c r="D112" s="9"/>
      <c r="E112" s="9"/>
      <c r="F112" s="45" t="s">
        <v>1119</v>
      </c>
      <c r="G112" s="9" t="s">
        <v>1285</v>
      </c>
      <c r="H112" s="9" t="s">
        <v>1286</v>
      </c>
      <c r="I112" s="9"/>
      <c r="J112" s="9" t="s">
        <v>1287</v>
      </c>
      <c r="K112" s="9"/>
      <c r="L112" s="9"/>
    </row>
    <row r="113" spans="1:12" s="10" customFormat="1" ht="12">
      <c r="A113" s="20" t="s">
        <v>833</v>
      </c>
      <c r="B113" s="9" t="s">
        <v>832</v>
      </c>
      <c r="C113" s="9" t="s">
        <v>833</v>
      </c>
      <c r="D113" s="9"/>
      <c r="E113" s="9"/>
      <c r="F113" s="45" t="s">
        <v>1120</v>
      </c>
      <c r="G113" s="9" t="s">
        <v>833</v>
      </c>
      <c r="H113" s="9" t="s">
        <v>991</v>
      </c>
      <c r="I113" s="9"/>
      <c r="J113" s="9" t="s">
        <v>832</v>
      </c>
      <c r="K113" s="9"/>
      <c r="L113" s="9"/>
    </row>
    <row r="114" spans="1:12" s="10" customFormat="1" ht="12">
      <c r="A114" s="20" t="s">
        <v>603</v>
      </c>
      <c r="B114" s="9" t="s">
        <v>834</v>
      </c>
      <c r="C114" s="9" t="s">
        <v>835</v>
      </c>
      <c r="D114" s="9"/>
      <c r="E114" s="9"/>
      <c r="F114" s="45" t="s">
        <v>1121</v>
      </c>
      <c r="G114" s="9" t="s">
        <v>1288</v>
      </c>
      <c r="H114" s="9" t="s">
        <v>992</v>
      </c>
      <c r="I114" s="9"/>
      <c r="J114" s="9" t="s">
        <v>1289</v>
      </c>
      <c r="K114" s="9"/>
      <c r="L114" s="9"/>
    </row>
    <row r="115" spans="1:12" s="10" customFormat="1" ht="12">
      <c r="A115" s="20" t="s">
        <v>702</v>
      </c>
      <c r="B115" s="9" t="s">
        <v>1290</v>
      </c>
      <c r="C115" s="9" t="s">
        <v>1291</v>
      </c>
      <c r="D115" s="9"/>
      <c r="E115" s="9"/>
      <c r="F115" s="45" t="s">
        <v>1292</v>
      </c>
      <c r="G115" s="9" t="s">
        <v>1293</v>
      </c>
      <c r="H115" s="9" t="s">
        <v>1294</v>
      </c>
      <c r="I115" s="9"/>
      <c r="J115" s="9" t="s">
        <v>1295</v>
      </c>
      <c r="K115" s="9"/>
      <c r="L115" s="9"/>
    </row>
    <row r="116" spans="1:12" s="10" customFormat="1" ht="12">
      <c r="A116" s="20" t="s">
        <v>703</v>
      </c>
      <c r="B116" s="9" t="s">
        <v>1203</v>
      </c>
      <c r="C116" s="9" t="s">
        <v>1203</v>
      </c>
      <c r="D116" s="9"/>
      <c r="E116" s="9"/>
      <c r="F116" s="45" t="s">
        <v>1210</v>
      </c>
      <c r="G116" s="9" t="s">
        <v>1211</v>
      </c>
      <c r="H116" s="9" t="s">
        <v>1212</v>
      </c>
      <c r="I116" s="9"/>
      <c r="J116" s="9" t="s">
        <v>1213</v>
      </c>
      <c r="K116" s="9"/>
      <c r="L116" s="9"/>
    </row>
    <row r="117" spans="1:12" s="10" customFormat="1" ht="12">
      <c r="A117" s="20" t="s">
        <v>704</v>
      </c>
      <c r="B117" s="9" t="s">
        <v>204</v>
      </c>
      <c r="C117" s="9" t="s">
        <v>203</v>
      </c>
      <c r="D117" s="9"/>
      <c r="E117" s="9"/>
      <c r="F117" s="45" t="s">
        <v>202</v>
      </c>
      <c r="G117" s="9" t="s">
        <v>201</v>
      </c>
      <c r="H117" s="9" t="s">
        <v>200</v>
      </c>
      <c r="I117" s="9"/>
      <c r="J117" s="9" t="s">
        <v>199</v>
      </c>
      <c r="K117" s="9"/>
      <c r="L117" s="9"/>
    </row>
    <row r="118" spans="1:12" s="10" customFormat="1" ht="12">
      <c r="A118" s="20" t="s">
        <v>577</v>
      </c>
      <c r="B118" s="9" t="s">
        <v>836</v>
      </c>
      <c r="C118" s="9" t="s">
        <v>836</v>
      </c>
      <c r="D118" s="9"/>
      <c r="E118" s="9"/>
      <c r="F118" s="45" t="s">
        <v>1137</v>
      </c>
      <c r="G118" s="9" t="s">
        <v>836</v>
      </c>
      <c r="H118" s="9" t="s">
        <v>836</v>
      </c>
      <c r="I118" s="9"/>
      <c r="J118" s="9" t="s">
        <v>1070</v>
      </c>
      <c r="K118" s="9"/>
      <c r="L118" s="9"/>
    </row>
    <row r="119" spans="1:12" s="10" customFormat="1" ht="24">
      <c r="A119" s="20" t="s">
        <v>705</v>
      </c>
      <c r="B119" s="9" t="s">
        <v>837</v>
      </c>
      <c r="C119" s="9" t="s">
        <v>838</v>
      </c>
      <c r="D119" s="9"/>
      <c r="E119" s="9"/>
      <c r="F119" s="45" t="s">
        <v>198</v>
      </c>
      <c r="G119" s="9" t="s">
        <v>931</v>
      </c>
      <c r="H119" s="9" t="s">
        <v>197</v>
      </c>
      <c r="I119" s="9"/>
      <c r="J119" s="9" t="s">
        <v>196</v>
      </c>
      <c r="K119" s="9"/>
      <c r="L119" s="9"/>
    </row>
    <row r="120" spans="1:12" s="10" customFormat="1" ht="12">
      <c r="A120" s="20" t="s">
        <v>706</v>
      </c>
      <c r="B120" s="9" t="s">
        <v>195</v>
      </c>
      <c r="C120" s="9" t="s">
        <v>194</v>
      </c>
      <c r="D120" s="9"/>
      <c r="E120" s="9"/>
      <c r="F120" s="45" t="s">
        <v>193</v>
      </c>
      <c r="G120" s="9" t="s">
        <v>192</v>
      </c>
      <c r="H120" s="9" t="s">
        <v>191</v>
      </c>
      <c r="I120" s="9"/>
      <c r="J120" s="9" t="s">
        <v>190</v>
      </c>
      <c r="K120" s="9"/>
      <c r="L120" s="9"/>
    </row>
    <row r="121" spans="1:12" s="10" customFormat="1" ht="12">
      <c r="A121" s="20" t="s">
        <v>707</v>
      </c>
      <c r="B121" s="9" t="s">
        <v>189</v>
      </c>
      <c r="C121" s="9" t="s">
        <v>188</v>
      </c>
      <c r="D121" s="9"/>
      <c r="E121" s="9"/>
      <c r="F121" s="45" t="s">
        <v>187</v>
      </c>
      <c r="G121" s="9" t="s">
        <v>186</v>
      </c>
      <c r="H121" s="9" t="s">
        <v>185</v>
      </c>
      <c r="I121" s="9"/>
      <c r="J121" s="9" t="s">
        <v>184</v>
      </c>
      <c r="K121" s="9"/>
      <c r="L121" s="9"/>
    </row>
    <row r="122" spans="1:12" s="10" customFormat="1" ht="12">
      <c r="A122" s="20" t="s">
        <v>708</v>
      </c>
      <c r="B122" s="9" t="s">
        <v>183</v>
      </c>
      <c r="C122" s="9" t="s">
        <v>182</v>
      </c>
      <c r="D122" s="9"/>
      <c r="E122" s="9"/>
      <c r="F122" s="45" t="s">
        <v>181</v>
      </c>
      <c r="G122" s="9" t="s">
        <v>180</v>
      </c>
      <c r="H122" s="9" t="s">
        <v>179</v>
      </c>
      <c r="I122" s="9"/>
      <c r="J122" s="9" t="s">
        <v>178</v>
      </c>
      <c r="K122" s="9"/>
      <c r="L122" s="9"/>
    </row>
    <row r="123" spans="1:12" s="10" customFormat="1" ht="12">
      <c r="A123" s="20" t="s">
        <v>709</v>
      </c>
      <c r="B123" s="9" t="s">
        <v>177</v>
      </c>
      <c r="C123" s="9" t="s">
        <v>176</v>
      </c>
      <c r="D123" s="9"/>
      <c r="E123" s="9"/>
      <c r="F123" s="45" t="s">
        <v>175</v>
      </c>
      <c r="G123" s="9" t="s">
        <v>174</v>
      </c>
      <c r="H123" s="9" t="s">
        <v>174</v>
      </c>
      <c r="I123" s="9"/>
      <c r="J123" s="9" t="s">
        <v>173</v>
      </c>
      <c r="K123" s="9"/>
      <c r="L123" s="9"/>
    </row>
    <row r="124" spans="1:12" s="10" customFormat="1" ht="12">
      <c r="A124" s="20" t="s">
        <v>710</v>
      </c>
      <c r="B124" s="9" t="s">
        <v>172</v>
      </c>
      <c r="C124" s="9" t="s">
        <v>171</v>
      </c>
      <c r="D124" s="9"/>
      <c r="E124" s="9"/>
      <c r="F124" s="45" t="s">
        <v>170</v>
      </c>
      <c r="G124" s="9" t="s">
        <v>169</v>
      </c>
      <c r="H124" s="9" t="s">
        <v>168</v>
      </c>
      <c r="I124" s="9"/>
      <c r="J124" s="9" t="s">
        <v>167</v>
      </c>
      <c r="K124" s="9"/>
      <c r="L124" s="9"/>
    </row>
    <row r="125" spans="1:12" s="10" customFormat="1" ht="12">
      <c r="A125" s="20" t="s">
        <v>711</v>
      </c>
      <c r="B125" s="9" t="s">
        <v>166</v>
      </c>
      <c r="C125" s="9" t="s">
        <v>165</v>
      </c>
      <c r="D125" s="9"/>
      <c r="E125" s="9"/>
      <c r="F125" s="45" t="s">
        <v>164</v>
      </c>
      <c r="G125" s="9" t="s">
        <v>1241</v>
      </c>
      <c r="H125" s="9" t="s">
        <v>163</v>
      </c>
      <c r="I125" s="9"/>
      <c r="J125" s="9" t="s">
        <v>162</v>
      </c>
      <c r="K125" s="9"/>
      <c r="L125" s="9"/>
    </row>
    <row r="126" spans="1:12" s="10" customFormat="1" ht="36">
      <c r="A126" s="20" t="s">
        <v>712</v>
      </c>
      <c r="B126" s="9" t="s">
        <v>161</v>
      </c>
      <c r="C126" s="9" t="s">
        <v>160</v>
      </c>
      <c r="D126" s="9"/>
      <c r="E126" s="9"/>
      <c r="F126" s="45" t="s">
        <v>159</v>
      </c>
      <c r="G126" s="9" t="s">
        <v>158</v>
      </c>
      <c r="H126" s="9" t="s">
        <v>157</v>
      </c>
      <c r="I126" s="9"/>
      <c r="J126" s="9" t="s">
        <v>156</v>
      </c>
      <c r="K126" s="9"/>
      <c r="L126" s="9"/>
    </row>
    <row r="127" spans="1:12" s="10" customFormat="1" ht="24">
      <c r="A127" s="20" t="s">
        <v>713</v>
      </c>
      <c r="B127" s="9" t="s">
        <v>155</v>
      </c>
      <c r="C127" s="9" t="s">
        <v>154</v>
      </c>
      <c r="D127" s="9"/>
      <c r="E127" s="9"/>
      <c r="F127" s="45" t="s">
        <v>153</v>
      </c>
      <c r="G127" s="9" t="s">
        <v>152</v>
      </c>
      <c r="H127" s="9" t="s">
        <v>151</v>
      </c>
      <c r="I127" s="9"/>
      <c r="J127" s="9" t="s">
        <v>150</v>
      </c>
      <c r="K127" s="9"/>
      <c r="L127" s="9"/>
    </row>
    <row r="128" spans="1:12" s="10" customFormat="1" ht="12">
      <c r="A128" s="20" t="s">
        <v>714</v>
      </c>
      <c r="B128" s="9" t="s">
        <v>149</v>
      </c>
      <c r="C128" s="9" t="s">
        <v>148</v>
      </c>
      <c r="D128" s="9"/>
      <c r="E128" s="9"/>
      <c r="F128" s="45" t="s">
        <v>147</v>
      </c>
      <c r="G128" s="9" t="s">
        <v>146</v>
      </c>
      <c r="H128" s="9" t="s">
        <v>145</v>
      </c>
      <c r="I128" s="9"/>
      <c r="J128" s="9" t="s">
        <v>144</v>
      </c>
      <c r="K128" s="9"/>
      <c r="L128" s="9"/>
    </row>
    <row r="129" spans="1:12" s="10" customFormat="1" ht="12">
      <c r="A129" s="20" t="s">
        <v>715</v>
      </c>
      <c r="B129" s="9" t="s">
        <v>143</v>
      </c>
      <c r="C129" s="9" t="s">
        <v>142</v>
      </c>
      <c r="D129" s="9"/>
      <c r="E129" s="9"/>
      <c r="F129" s="45" t="s">
        <v>141</v>
      </c>
      <c r="G129" s="9" t="s">
        <v>140</v>
      </c>
      <c r="H129" s="9" t="s">
        <v>139</v>
      </c>
      <c r="I129" s="9"/>
      <c r="J129" s="9" t="s">
        <v>138</v>
      </c>
      <c r="K129" s="9"/>
      <c r="L129" s="9"/>
    </row>
    <row r="130" spans="1:12" s="10" customFormat="1" ht="12">
      <c r="A130" s="20" t="s">
        <v>604</v>
      </c>
      <c r="B130" s="9" t="s">
        <v>839</v>
      </c>
      <c r="C130" s="9" t="s">
        <v>840</v>
      </c>
      <c r="D130" s="9"/>
      <c r="E130" s="9"/>
      <c r="F130" s="45" t="s">
        <v>1122</v>
      </c>
      <c r="G130" s="9" t="s">
        <v>940</v>
      </c>
      <c r="H130" s="9" t="s">
        <v>137</v>
      </c>
      <c r="I130" s="9"/>
      <c r="J130" s="9" t="s">
        <v>136</v>
      </c>
      <c r="K130" s="9"/>
      <c r="L130" s="9"/>
    </row>
    <row r="131" spans="1:12" s="10" customFormat="1" ht="12">
      <c r="A131" s="20" t="s">
        <v>716</v>
      </c>
      <c r="B131" s="9" t="s">
        <v>135</v>
      </c>
      <c r="C131" s="9" t="s">
        <v>134</v>
      </c>
      <c r="D131" s="9"/>
      <c r="E131" s="9"/>
      <c r="F131" s="45" t="s">
        <v>133</v>
      </c>
      <c r="G131" s="9" t="s">
        <v>132</v>
      </c>
      <c r="H131" s="9" t="s">
        <v>131</v>
      </c>
      <c r="I131" s="9"/>
      <c r="J131" s="9" t="s">
        <v>130</v>
      </c>
      <c r="K131" s="9"/>
      <c r="L131" s="9"/>
    </row>
    <row r="132" spans="1:12" s="10" customFormat="1" ht="12">
      <c r="A132" s="20" t="s">
        <v>717</v>
      </c>
      <c r="B132" s="9" t="s">
        <v>129</v>
      </c>
      <c r="C132" s="9" t="s">
        <v>128</v>
      </c>
      <c r="D132" s="9"/>
      <c r="E132" s="9"/>
      <c r="F132" s="45" t="s">
        <v>127</v>
      </c>
      <c r="G132" s="9" t="s">
        <v>126</v>
      </c>
      <c r="H132" s="9" t="s">
        <v>125</v>
      </c>
      <c r="I132" s="9"/>
      <c r="J132" s="9" t="s">
        <v>124</v>
      </c>
      <c r="K132" s="9"/>
      <c r="L132" s="9"/>
    </row>
    <row r="133" spans="1:12" s="10" customFormat="1" ht="12">
      <c r="A133" s="20" t="s">
        <v>718</v>
      </c>
      <c r="B133" s="9" t="s">
        <v>841</v>
      </c>
      <c r="C133" s="9" t="s">
        <v>842</v>
      </c>
      <c r="D133" s="9"/>
      <c r="E133" s="9"/>
      <c r="F133" s="45" t="s">
        <v>123</v>
      </c>
      <c r="G133" s="9" t="s">
        <v>122</v>
      </c>
      <c r="H133" s="9" t="s">
        <v>993</v>
      </c>
      <c r="I133" s="9"/>
      <c r="J133" s="9" t="s">
        <v>121</v>
      </c>
      <c r="K133" s="9"/>
      <c r="L133" s="9"/>
    </row>
    <row r="134" spans="1:12" s="10" customFormat="1" ht="12">
      <c r="A134" s="20" t="s">
        <v>719</v>
      </c>
      <c r="B134" s="9" t="s">
        <v>120</v>
      </c>
      <c r="C134" s="9" t="s">
        <v>119</v>
      </c>
      <c r="D134" s="9"/>
      <c r="E134" s="9"/>
      <c r="F134" s="45" t="s">
        <v>118</v>
      </c>
      <c r="G134" s="9" t="s">
        <v>117</v>
      </c>
      <c r="H134" s="9" t="s">
        <v>116</v>
      </c>
      <c r="I134" s="9"/>
      <c r="J134" s="9" t="s">
        <v>115</v>
      </c>
      <c r="K134" s="9"/>
      <c r="L134" s="9"/>
    </row>
    <row r="135" spans="1:12" s="10" customFormat="1" ht="12">
      <c r="A135" s="20" t="s">
        <v>720</v>
      </c>
      <c r="B135" s="9" t="s">
        <v>114</v>
      </c>
      <c r="C135" s="9" t="s">
        <v>113</v>
      </c>
      <c r="D135" s="9"/>
      <c r="E135" s="9"/>
      <c r="F135" s="45" t="s">
        <v>112</v>
      </c>
      <c r="G135" s="9" t="s">
        <v>111</v>
      </c>
      <c r="H135" s="9" t="s">
        <v>110</v>
      </c>
      <c r="I135" s="9"/>
      <c r="J135" s="9" t="s">
        <v>109</v>
      </c>
      <c r="K135" s="9"/>
      <c r="L135" s="9"/>
    </row>
    <row r="136" spans="1:12" s="10" customFormat="1" ht="12">
      <c r="A136" s="20" t="s">
        <v>721</v>
      </c>
      <c r="B136" s="9" t="s">
        <v>108</v>
      </c>
      <c r="C136" s="12" t="s">
        <v>107</v>
      </c>
      <c r="D136" s="9"/>
      <c r="E136" s="9"/>
      <c r="F136" s="45" t="s">
        <v>106</v>
      </c>
      <c r="G136" s="9" t="s">
        <v>105</v>
      </c>
      <c r="H136" s="9" t="s">
        <v>104</v>
      </c>
      <c r="I136" s="9"/>
      <c r="J136" s="9" t="s">
        <v>103</v>
      </c>
      <c r="K136" s="9"/>
      <c r="L136" s="9"/>
    </row>
    <row r="137" spans="1:12" s="10" customFormat="1" ht="12">
      <c r="A137" s="20" t="s">
        <v>606</v>
      </c>
      <c r="B137" s="9" t="s">
        <v>843</v>
      </c>
      <c r="C137" s="9" t="s">
        <v>844</v>
      </c>
      <c r="D137" s="9"/>
      <c r="E137" s="9"/>
      <c r="F137" s="45" t="s">
        <v>102</v>
      </c>
      <c r="G137" s="9" t="s">
        <v>101</v>
      </c>
      <c r="H137" s="9" t="s">
        <v>100</v>
      </c>
      <c r="I137" s="9"/>
      <c r="J137" s="9" t="s">
        <v>99</v>
      </c>
      <c r="K137" s="9"/>
      <c r="L137" s="9"/>
    </row>
    <row r="138" spans="1:12" s="10" customFormat="1" ht="12">
      <c r="A138" s="20" t="s">
        <v>722</v>
      </c>
      <c r="B138" s="9" t="s">
        <v>98</v>
      </c>
      <c r="C138" s="9" t="s">
        <v>97</v>
      </c>
      <c r="D138" s="9"/>
      <c r="E138" s="9"/>
      <c r="F138" s="45" t="s">
        <v>96</v>
      </c>
      <c r="G138" s="9" t="s">
        <v>95</v>
      </c>
      <c r="H138" s="9" t="s">
        <v>94</v>
      </c>
      <c r="I138" s="9"/>
      <c r="J138" s="9" t="s">
        <v>93</v>
      </c>
      <c r="K138" s="9"/>
      <c r="L138" s="9"/>
    </row>
    <row r="139" spans="1:12" s="10" customFormat="1" ht="12">
      <c r="A139" s="20" t="s">
        <v>723</v>
      </c>
      <c r="B139" s="9" t="s">
        <v>92</v>
      </c>
      <c r="C139" s="9" t="s">
        <v>91</v>
      </c>
      <c r="D139" s="9"/>
      <c r="E139" s="9"/>
      <c r="F139" s="45" t="s">
        <v>90</v>
      </c>
      <c r="G139" s="9" t="s">
        <v>89</v>
      </c>
      <c r="H139" s="9" t="s">
        <v>88</v>
      </c>
      <c r="I139" s="9"/>
      <c r="J139" s="9" t="s">
        <v>87</v>
      </c>
      <c r="K139" s="9"/>
      <c r="L139" s="9"/>
    </row>
    <row r="140" spans="1:12" s="10" customFormat="1" ht="12">
      <c r="A140" s="20" t="s">
        <v>724</v>
      </c>
      <c r="B140" s="9" t="s">
        <v>86</v>
      </c>
      <c r="C140" s="9" t="s">
        <v>85</v>
      </c>
      <c r="D140" s="9"/>
      <c r="E140" s="9"/>
      <c r="F140" s="45" t="s">
        <v>84</v>
      </c>
      <c r="G140" s="9" t="s">
        <v>83</v>
      </c>
      <c r="H140" s="9" t="s">
        <v>82</v>
      </c>
      <c r="I140" s="9"/>
      <c r="J140" s="9" t="s">
        <v>81</v>
      </c>
      <c r="K140" s="9"/>
      <c r="L140" s="9"/>
    </row>
    <row r="141" spans="1:12" s="10" customFormat="1" ht="12">
      <c r="A141" s="20" t="s">
        <v>725</v>
      </c>
      <c r="B141" s="9" t="s">
        <v>80</v>
      </c>
      <c r="C141" s="9" t="s">
        <v>79</v>
      </c>
      <c r="D141" s="9"/>
      <c r="E141" s="9"/>
      <c r="F141" s="45" t="s">
        <v>78</v>
      </c>
      <c r="G141" s="9" t="s">
        <v>77</v>
      </c>
      <c r="H141" s="9" t="s">
        <v>76</v>
      </c>
      <c r="I141" s="9"/>
      <c r="J141" s="9" t="s">
        <v>75</v>
      </c>
      <c r="K141" s="9"/>
      <c r="L141" s="9"/>
    </row>
    <row r="142" spans="1:12" s="10" customFormat="1" ht="12">
      <c r="A142" s="20" t="s">
        <v>726</v>
      </c>
      <c r="B142" s="9" t="s">
        <v>74</v>
      </c>
      <c r="C142" s="9" t="s">
        <v>73</v>
      </c>
      <c r="D142" s="9"/>
      <c r="E142" s="9"/>
      <c r="F142" s="45" t="s">
        <v>72</v>
      </c>
      <c r="G142" s="9" t="s">
        <v>71</v>
      </c>
      <c r="H142" s="9" t="s">
        <v>70</v>
      </c>
      <c r="I142" s="9"/>
      <c r="J142" s="9" t="s">
        <v>69</v>
      </c>
      <c r="K142" s="9"/>
      <c r="L142" s="9"/>
    </row>
    <row r="143" spans="1:12" s="10" customFormat="1" ht="12">
      <c r="A143" s="20" t="s">
        <v>727</v>
      </c>
      <c r="B143" s="9" t="s">
        <v>68</v>
      </c>
      <c r="C143" s="9" t="s">
        <v>67</v>
      </c>
      <c r="D143" s="9"/>
      <c r="E143" s="9"/>
      <c r="F143" s="45" t="s">
        <v>66</v>
      </c>
      <c r="G143" s="9" t="s">
        <v>65</v>
      </c>
      <c r="H143" s="9" t="s">
        <v>64</v>
      </c>
      <c r="I143" s="9"/>
      <c r="J143" s="9" t="s">
        <v>63</v>
      </c>
      <c r="K143" s="9"/>
      <c r="L143" s="9"/>
    </row>
    <row r="144" spans="1:12" s="10" customFormat="1" ht="12">
      <c r="A144" s="20" t="s">
        <v>728</v>
      </c>
      <c r="B144" s="9" t="s">
        <v>62</v>
      </c>
      <c r="C144" s="9" t="s">
        <v>61</v>
      </c>
      <c r="D144" s="9"/>
      <c r="E144" s="9"/>
      <c r="F144" s="45" t="s">
        <v>60</v>
      </c>
      <c r="G144" s="9" t="s">
        <v>59</v>
      </c>
      <c r="H144" s="9" t="s">
        <v>58</v>
      </c>
      <c r="I144" s="9"/>
      <c r="J144" s="9" t="s">
        <v>57</v>
      </c>
      <c r="K144" s="9"/>
      <c r="L144" s="9"/>
    </row>
    <row r="145" spans="1:12" s="10" customFormat="1" ht="12">
      <c r="A145" s="20" t="s">
        <v>729</v>
      </c>
      <c r="B145" s="9" t="s">
        <v>56</v>
      </c>
      <c r="C145" s="9" t="s">
        <v>55</v>
      </c>
      <c r="D145" s="9"/>
      <c r="E145" s="9"/>
      <c r="F145" s="45" t="s">
        <v>54</v>
      </c>
      <c r="G145" s="9" t="s">
        <v>53</v>
      </c>
      <c r="H145" s="9" t="s">
        <v>52</v>
      </c>
      <c r="I145" s="9"/>
      <c r="J145" s="9" t="s">
        <v>51</v>
      </c>
      <c r="K145" s="9"/>
      <c r="L145" s="9"/>
    </row>
    <row r="146" spans="1:12" s="10" customFormat="1" ht="12">
      <c r="A146" s="20" t="s">
        <v>730</v>
      </c>
      <c r="B146" s="9" t="s">
        <v>50</v>
      </c>
      <c r="C146" s="9" t="s">
        <v>49</v>
      </c>
      <c r="D146" s="9"/>
      <c r="E146" s="9"/>
      <c r="F146" s="45" t="s">
        <v>48</v>
      </c>
      <c r="G146" s="9" t="s">
        <v>47</v>
      </c>
      <c r="H146" s="9" t="s">
        <v>46</v>
      </c>
      <c r="I146" s="9"/>
      <c r="J146" s="9" t="s">
        <v>45</v>
      </c>
      <c r="K146" s="9"/>
      <c r="L146" s="9"/>
    </row>
    <row r="147" spans="1:12" s="10" customFormat="1" ht="12">
      <c r="A147" s="20" t="s">
        <v>731</v>
      </c>
      <c r="B147" s="9" t="s">
        <v>44</v>
      </c>
      <c r="C147" s="9" t="s">
        <v>43</v>
      </c>
      <c r="D147" s="9"/>
      <c r="E147" s="9"/>
      <c r="F147" s="45" t="s">
        <v>42</v>
      </c>
      <c r="G147" s="9" t="s">
        <v>41</v>
      </c>
      <c r="H147" s="9" t="s">
        <v>40</v>
      </c>
      <c r="I147" s="9"/>
      <c r="J147" s="9" t="s">
        <v>39</v>
      </c>
      <c r="K147" s="9"/>
      <c r="L147" s="9"/>
    </row>
    <row r="148" spans="1:12" s="10" customFormat="1" ht="12">
      <c r="A148" s="20" t="s">
        <v>732</v>
      </c>
      <c r="B148" s="9" t="s">
        <v>38</v>
      </c>
      <c r="C148" s="9" t="s">
        <v>37</v>
      </c>
      <c r="D148" s="9"/>
      <c r="E148" s="9"/>
      <c r="F148" s="45" t="s">
        <v>36</v>
      </c>
      <c r="G148" s="9" t="s">
        <v>35</v>
      </c>
      <c r="H148" s="9" t="s">
        <v>34</v>
      </c>
      <c r="I148" s="9"/>
      <c r="J148" s="9" t="s">
        <v>33</v>
      </c>
      <c r="K148" s="9"/>
      <c r="L148" s="9"/>
    </row>
    <row r="149" spans="1:12" s="10" customFormat="1" ht="12">
      <c r="A149" s="20" t="s">
        <v>733</v>
      </c>
      <c r="B149" s="9" t="s">
        <v>32</v>
      </c>
      <c r="C149" s="9" t="s">
        <v>31</v>
      </c>
      <c r="D149" s="9"/>
      <c r="E149" s="9"/>
      <c r="F149" s="45" t="s">
        <v>30</v>
      </c>
      <c r="G149" s="9" t="s">
        <v>29</v>
      </c>
      <c r="H149" s="9" t="s">
        <v>28</v>
      </c>
      <c r="I149" s="9"/>
      <c r="J149" s="9" t="s">
        <v>27</v>
      </c>
      <c r="K149" s="9"/>
      <c r="L149" s="9"/>
    </row>
    <row r="150" spans="1:12" s="10" customFormat="1" ht="36">
      <c r="A150" s="20" t="s">
        <v>734</v>
      </c>
      <c r="B150" s="9" t="s">
        <v>26</v>
      </c>
      <c r="C150" s="9" t="s">
        <v>25</v>
      </c>
      <c r="D150" s="9"/>
      <c r="E150" s="9"/>
      <c r="F150" s="45" t="s">
        <v>24</v>
      </c>
      <c r="G150" s="9" t="s">
        <v>23</v>
      </c>
      <c r="H150" s="9" t="s">
        <v>22</v>
      </c>
      <c r="I150" s="9"/>
      <c r="J150" s="9" t="s">
        <v>21</v>
      </c>
      <c r="K150" s="9"/>
      <c r="L150" s="9"/>
    </row>
    <row r="151" spans="1:12" s="10" customFormat="1" ht="36">
      <c r="A151" s="20" t="s">
        <v>735</v>
      </c>
      <c r="B151" s="9" t="s">
        <v>20</v>
      </c>
      <c r="C151" s="9" t="s">
        <v>19</v>
      </c>
      <c r="D151" s="9"/>
      <c r="E151" s="9"/>
      <c r="F151" s="45" t="s">
        <v>18</v>
      </c>
      <c r="G151" s="9" t="s">
        <v>17</v>
      </c>
      <c r="H151" s="9" t="s">
        <v>16</v>
      </c>
      <c r="I151" s="9"/>
      <c r="J151" s="9" t="s">
        <v>15</v>
      </c>
      <c r="K151" s="9"/>
      <c r="L151" s="9"/>
    </row>
    <row r="152" spans="1:12" s="10" customFormat="1" ht="24">
      <c r="A152" s="20" t="s">
        <v>736</v>
      </c>
      <c r="B152" s="9" t="s">
        <v>348</v>
      </c>
      <c r="C152" s="9" t="s">
        <v>349</v>
      </c>
      <c r="D152" s="9"/>
      <c r="E152" s="9"/>
      <c r="F152" s="45" t="s">
        <v>548</v>
      </c>
      <c r="G152" s="205"/>
      <c r="H152" s="205"/>
      <c r="I152" s="9"/>
      <c r="J152" s="205"/>
      <c r="K152" s="9"/>
      <c r="L152" s="9"/>
    </row>
    <row r="153" spans="1:12" s="10" customFormat="1" ht="24">
      <c r="A153" s="20" t="s">
        <v>737</v>
      </c>
      <c r="B153" s="9" t="s">
        <v>513</v>
      </c>
      <c r="C153" s="9" t="s">
        <v>514</v>
      </c>
      <c r="D153" s="9"/>
      <c r="E153" s="9"/>
      <c r="F153" s="45" t="s">
        <v>549</v>
      </c>
      <c r="G153" s="205"/>
      <c r="H153" s="205"/>
      <c r="I153" s="9"/>
      <c r="J153" s="205"/>
      <c r="K153" s="9"/>
      <c r="L153" s="9"/>
    </row>
    <row r="154" spans="1:12" s="10" customFormat="1" ht="36">
      <c r="A154" s="20" t="s">
        <v>738</v>
      </c>
      <c r="B154" s="9" t="s">
        <v>460</v>
      </c>
      <c r="C154" s="9" t="s">
        <v>461</v>
      </c>
      <c r="D154" s="9"/>
      <c r="E154" s="9"/>
      <c r="F154" s="45" t="s">
        <v>550</v>
      </c>
      <c r="G154" s="205"/>
      <c r="H154" s="205"/>
      <c r="I154" s="9"/>
      <c r="J154" s="205"/>
      <c r="K154" s="9"/>
      <c r="L154" s="9"/>
    </row>
    <row r="155" spans="1:12" s="10" customFormat="1" ht="24">
      <c r="A155" s="20" t="s">
        <v>739</v>
      </c>
      <c r="B155" s="9" t="s">
        <v>515</v>
      </c>
      <c r="C155" s="9" t="s">
        <v>516</v>
      </c>
      <c r="D155" s="9"/>
      <c r="E155" s="9"/>
      <c r="F155" s="45" t="s">
        <v>551</v>
      </c>
      <c r="G155" s="205"/>
      <c r="H155" s="205"/>
      <c r="I155" s="9"/>
      <c r="J155" s="205"/>
      <c r="K155" s="9"/>
      <c r="L155" s="9"/>
    </row>
    <row r="156" spans="1:12" s="10" customFormat="1" ht="24">
      <c r="A156" s="20" t="s">
        <v>740</v>
      </c>
      <c r="B156" s="9" t="s">
        <v>351</v>
      </c>
      <c r="C156" s="9" t="s">
        <v>352</v>
      </c>
      <c r="D156" s="9"/>
      <c r="E156" s="9"/>
      <c r="F156" s="45" t="s">
        <v>552</v>
      </c>
      <c r="G156" s="9" t="s">
        <v>353</v>
      </c>
      <c r="H156" s="9" t="s">
        <v>354</v>
      </c>
      <c r="I156" s="9"/>
      <c r="J156" s="9" t="s">
        <v>355</v>
      </c>
      <c r="K156" s="9"/>
      <c r="L156" s="9"/>
    </row>
    <row r="157" spans="1:12" s="10" customFormat="1" ht="12">
      <c r="A157" s="20" t="s">
        <v>741</v>
      </c>
      <c r="B157" s="9" t="s">
        <v>753</v>
      </c>
      <c r="C157" s="9" t="s">
        <v>872</v>
      </c>
      <c r="D157" s="9"/>
      <c r="E157" s="9"/>
      <c r="F157" s="45" t="s">
        <v>1077</v>
      </c>
      <c r="G157" s="9" t="s">
        <v>907</v>
      </c>
      <c r="H157" s="9" t="s">
        <v>954</v>
      </c>
      <c r="I157" s="9"/>
      <c r="J157" s="9" t="s">
        <v>1014</v>
      </c>
      <c r="K157" s="9"/>
      <c r="L157" s="9"/>
    </row>
    <row r="158" spans="1:12" s="10" customFormat="1" ht="12">
      <c r="A158" s="20" t="s">
        <v>742</v>
      </c>
      <c r="B158" s="9" t="s">
        <v>754</v>
      </c>
      <c r="C158" s="9" t="s">
        <v>873</v>
      </c>
      <c r="D158" s="9"/>
      <c r="E158" s="9"/>
      <c r="F158" s="45" t="s">
        <v>1078</v>
      </c>
      <c r="G158" s="9" t="s">
        <v>908</v>
      </c>
      <c r="H158" s="9" t="s">
        <v>955</v>
      </c>
      <c r="I158" s="9"/>
      <c r="J158" s="9" t="s">
        <v>1015</v>
      </c>
      <c r="K158" s="9"/>
      <c r="L158" s="9"/>
    </row>
    <row r="159" spans="1:12" s="10" customFormat="1" ht="24">
      <c r="A159" s="20" t="s">
        <v>743</v>
      </c>
      <c r="B159" s="9" t="s">
        <v>449</v>
      </c>
      <c r="C159" s="9" t="s">
        <v>450</v>
      </c>
      <c r="D159" s="9"/>
      <c r="E159" s="9"/>
      <c r="F159" s="45" t="s">
        <v>553</v>
      </c>
      <c r="G159" s="9" t="s">
        <v>451</v>
      </c>
      <c r="H159" s="9" t="s">
        <v>452</v>
      </c>
      <c r="I159" s="9"/>
      <c r="J159" s="9" t="s">
        <v>453</v>
      </c>
      <c r="K159" s="9"/>
      <c r="L159" s="9"/>
    </row>
    <row r="160" spans="1:12" s="10" customFormat="1" ht="12">
      <c r="A160" s="20" t="s">
        <v>744</v>
      </c>
      <c r="B160" s="9" t="s">
        <v>855</v>
      </c>
      <c r="C160" s="9" t="s">
        <v>876</v>
      </c>
      <c r="D160" s="9"/>
      <c r="E160" s="9"/>
      <c r="F160" s="45" t="s">
        <v>1080</v>
      </c>
      <c r="G160" s="9" t="s">
        <v>910</v>
      </c>
      <c r="H160" s="9" t="s">
        <v>957</v>
      </c>
      <c r="I160" s="9"/>
      <c r="J160" s="9" t="s">
        <v>1017</v>
      </c>
      <c r="K160" s="9"/>
      <c r="L160" s="9"/>
    </row>
    <row r="161" spans="1:12" s="10" customFormat="1" ht="36">
      <c r="A161" s="20" t="s">
        <v>745</v>
      </c>
      <c r="B161" s="9" t="s">
        <v>856</v>
      </c>
      <c r="C161" s="9" t="s">
        <v>877</v>
      </c>
      <c r="D161" s="9"/>
      <c r="E161" s="9"/>
      <c r="F161" s="45" t="s">
        <v>1081</v>
      </c>
      <c r="G161" s="9" t="s">
        <v>911</v>
      </c>
      <c r="H161" s="9" t="s">
        <v>958</v>
      </c>
      <c r="I161" s="9"/>
      <c r="J161" s="9" t="s">
        <v>1018</v>
      </c>
      <c r="K161" s="9"/>
      <c r="L161" s="9"/>
    </row>
    <row r="162" spans="1:12" s="10" customFormat="1" ht="12">
      <c r="A162" s="20" t="s">
        <v>746</v>
      </c>
      <c r="B162" s="9" t="s">
        <v>857</v>
      </c>
      <c r="C162" s="9" t="s">
        <v>878</v>
      </c>
      <c r="D162" s="9"/>
      <c r="E162" s="9"/>
      <c r="F162" s="45" t="s">
        <v>1082</v>
      </c>
      <c r="G162" s="9" t="s">
        <v>912</v>
      </c>
      <c r="H162" s="9" t="s">
        <v>959</v>
      </c>
      <c r="I162" s="9"/>
      <c r="J162" s="9" t="s">
        <v>1019</v>
      </c>
      <c r="K162" s="9"/>
      <c r="L162" s="9"/>
    </row>
    <row r="163" spans="1:12" s="10" customFormat="1" ht="12">
      <c r="A163" s="20" t="s">
        <v>747</v>
      </c>
      <c r="B163" s="9" t="s">
        <v>858</v>
      </c>
      <c r="C163" s="9" t="s">
        <v>879</v>
      </c>
      <c r="D163" s="9"/>
      <c r="E163" s="9"/>
      <c r="F163" s="45" t="s">
        <v>1083</v>
      </c>
      <c r="G163" s="9" t="s">
        <v>913</v>
      </c>
      <c r="H163" s="9" t="s">
        <v>960</v>
      </c>
      <c r="I163" s="9"/>
      <c r="J163" s="9" t="s">
        <v>1020</v>
      </c>
      <c r="K163" s="9"/>
      <c r="L163" s="9"/>
    </row>
    <row r="164" spans="1:12" s="10" customFormat="1" ht="12">
      <c r="A164" s="20" t="s">
        <v>748</v>
      </c>
      <c r="B164" s="9" t="s">
        <v>846</v>
      </c>
      <c r="C164" s="9" t="s">
        <v>880</v>
      </c>
      <c r="D164" s="9"/>
      <c r="E164" s="9"/>
      <c r="F164" s="45" t="s">
        <v>1084</v>
      </c>
      <c r="G164" s="9" t="s">
        <v>914</v>
      </c>
      <c r="H164" s="9" t="s">
        <v>961</v>
      </c>
      <c r="I164" s="9"/>
      <c r="J164" s="9" t="s">
        <v>1021</v>
      </c>
      <c r="K164" s="9"/>
      <c r="L164" s="9"/>
    </row>
    <row r="165" spans="1:12" s="10" customFormat="1" ht="12">
      <c r="A165" s="20" t="s">
        <v>749</v>
      </c>
      <c r="B165" s="9" t="s">
        <v>847</v>
      </c>
      <c r="C165" s="9" t="s">
        <v>881</v>
      </c>
      <c r="D165" s="9"/>
      <c r="E165" s="9"/>
      <c r="F165" s="45" t="s">
        <v>1085</v>
      </c>
      <c r="G165" s="9" t="s">
        <v>915</v>
      </c>
      <c r="H165" s="9" t="s">
        <v>962</v>
      </c>
      <c r="I165" s="9"/>
      <c r="J165" s="9" t="s">
        <v>1022</v>
      </c>
      <c r="K165" s="9"/>
      <c r="L165" s="9"/>
    </row>
    <row r="166" spans="1:12" s="10" customFormat="1" ht="24">
      <c r="A166" s="20" t="s">
        <v>613</v>
      </c>
      <c r="B166" s="9" t="s">
        <v>859</v>
      </c>
      <c r="C166" s="9" t="s">
        <v>882</v>
      </c>
      <c r="D166" s="9"/>
      <c r="E166" s="9"/>
      <c r="F166" s="45" t="s">
        <v>1086</v>
      </c>
      <c r="G166" s="9" t="s">
        <v>916</v>
      </c>
      <c r="H166" s="9" t="s">
        <v>963</v>
      </c>
      <c r="I166" s="9"/>
      <c r="J166" s="9" t="s">
        <v>1023</v>
      </c>
      <c r="K166" s="9"/>
      <c r="L166" s="9"/>
    </row>
    <row r="167" spans="1:12" s="10" customFormat="1" ht="24">
      <c r="A167" s="20" t="s">
        <v>610</v>
      </c>
      <c r="B167" s="9" t="s">
        <v>860</v>
      </c>
      <c r="C167" s="9" t="s">
        <v>883</v>
      </c>
      <c r="D167" s="9"/>
      <c r="E167" s="9"/>
      <c r="F167" s="45" t="s">
        <v>1087</v>
      </c>
      <c r="G167" s="9" t="s">
        <v>917</v>
      </c>
      <c r="H167" s="9" t="s">
        <v>964</v>
      </c>
      <c r="I167" s="9"/>
      <c r="J167" s="9" t="s">
        <v>1024</v>
      </c>
      <c r="K167" s="9"/>
      <c r="L167" s="9"/>
    </row>
    <row r="168" spans="1:12" s="10" customFormat="1" ht="24">
      <c r="A168" s="20" t="s">
        <v>611</v>
      </c>
      <c r="B168" s="9" t="s">
        <v>861</v>
      </c>
      <c r="C168" s="9" t="s">
        <v>884</v>
      </c>
      <c r="D168" s="9"/>
      <c r="E168" s="9"/>
      <c r="F168" s="45" t="s">
        <v>1088</v>
      </c>
      <c r="G168" s="9" t="s">
        <v>1157</v>
      </c>
      <c r="H168" s="9" t="s">
        <v>965</v>
      </c>
      <c r="I168" s="9"/>
      <c r="J168" s="9" t="s">
        <v>1025</v>
      </c>
      <c r="K168" s="9"/>
      <c r="L168" s="9"/>
    </row>
    <row r="169" spans="1:12" s="10" customFormat="1" ht="12">
      <c r="A169" s="20" t="s">
        <v>609</v>
      </c>
      <c r="B169" s="9" t="s">
        <v>862</v>
      </c>
      <c r="C169" s="9" t="s">
        <v>885</v>
      </c>
      <c r="D169" s="9"/>
      <c r="E169" s="9"/>
      <c r="F169" s="45" t="s">
        <v>1089</v>
      </c>
      <c r="G169" s="9" t="s">
        <v>918</v>
      </c>
      <c r="H169" s="9" t="s">
        <v>966</v>
      </c>
      <c r="I169" s="9"/>
      <c r="J169" s="9" t="s">
        <v>1026</v>
      </c>
      <c r="K169" s="9"/>
      <c r="L169" s="9"/>
    </row>
    <row r="170" spans="1:12" s="10" customFormat="1" ht="24">
      <c r="A170" s="20" t="s">
        <v>612</v>
      </c>
      <c r="B170" s="9" t="s">
        <v>863</v>
      </c>
      <c r="C170" s="9" t="s">
        <v>886</v>
      </c>
      <c r="D170" s="9"/>
      <c r="E170" s="9"/>
      <c r="F170" s="45" t="s">
        <v>1142</v>
      </c>
      <c r="G170" s="9" t="s">
        <v>1158</v>
      </c>
      <c r="H170" s="9" t="s">
        <v>967</v>
      </c>
      <c r="I170" s="9"/>
      <c r="J170" s="9" t="s">
        <v>1027</v>
      </c>
      <c r="K170" s="9"/>
      <c r="L170" s="9"/>
    </row>
    <row r="171" spans="1:12" s="10" customFormat="1" ht="24">
      <c r="A171" s="20" t="s">
        <v>608</v>
      </c>
      <c r="B171" s="9" t="s">
        <v>864</v>
      </c>
      <c r="C171" s="9" t="s">
        <v>887</v>
      </c>
      <c r="D171" s="9"/>
      <c r="E171" s="9"/>
      <c r="F171" s="45" t="s">
        <v>1140</v>
      </c>
      <c r="G171" s="9" t="s">
        <v>919</v>
      </c>
      <c r="H171" s="9" t="s">
        <v>968</v>
      </c>
      <c r="I171" s="9"/>
      <c r="J171" s="9" t="s">
        <v>1028</v>
      </c>
      <c r="K171" s="9"/>
      <c r="L171" s="9"/>
    </row>
    <row r="172" spans="1:12" s="10" customFormat="1" ht="24">
      <c r="A172" s="20" t="s">
        <v>607</v>
      </c>
      <c r="B172" s="9" t="s">
        <v>865</v>
      </c>
      <c r="C172" s="9" t="s">
        <v>888</v>
      </c>
      <c r="D172" s="9"/>
      <c r="E172" s="9"/>
      <c r="F172" s="45" t="s">
        <v>1141</v>
      </c>
      <c r="G172" s="9" t="s">
        <v>920</v>
      </c>
      <c r="H172" s="9" t="s">
        <v>969</v>
      </c>
      <c r="I172" s="9"/>
      <c r="J172" s="9" t="s">
        <v>1029</v>
      </c>
      <c r="K172" s="9"/>
      <c r="L172" s="9"/>
    </row>
    <row r="173" spans="1:12" s="10" customFormat="1" ht="24">
      <c r="A173" s="20" t="s">
        <v>595</v>
      </c>
      <c r="B173" s="9" t="s">
        <v>837</v>
      </c>
      <c r="C173" s="9" t="s">
        <v>838</v>
      </c>
      <c r="D173" s="9"/>
      <c r="E173" s="9"/>
      <c r="F173" s="45" t="s">
        <v>1111</v>
      </c>
      <c r="G173" s="9" t="s">
        <v>931</v>
      </c>
      <c r="H173" s="9" t="s">
        <v>985</v>
      </c>
      <c r="I173" s="9"/>
      <c r="J173" s="9" t="s">
        <v>1046</v>
      </c>
      <c r="K173" s="9"/>
      <c r="L173" s="9"/>
    </row>
    <row r="174" spans="1:12" s="10" customFormat="1" ht="12">
      <c r="A174" s="20" t="s">
        <v>596</v>
      </c>
      <c r="B174" s="9" t="s">
        <v>849</v>
      </c>
      <c r="C174" s="9" t="s">
        <v>852</v>
      </c>
      <c r="D174" s="9"/>
      <c r="E174" s="9"/>
      <c r="F174" s="45" t="s">
        <v>1112</v>
      </c>
      <c r="G174" s="9" t="s">
        <v>932</v>
      </c>
      <c r="H174" s="9" t="s">
        <v>986</v>
      </c>
      <c r="I174" s="9"/>
      <c r="J174" s="9" t="s">
        <v>1047</v>
      </c>
      <c r="K174" s="9"/>
      <c r="L174" s="9"/>
    </row>
    <row r="175" spans="1:12" s="10" customFormat="1" ht="12">
      <c r="A175" s="20" t="s">
        <v>597</v>
      </c>
      <c r="B175" s="9" t="s">
        <v>850</v>
      </c>
      <c r="C175" s="9" t="s">
        <v>853</v>
      </c>
      <c r="D175" s="9"/>
      <c r="E175" s="9"/>
      <c r="F175" s="45" t="s">
        <v>1113</v>
      </c>
      <c r="G175" s="9" t="s">
        <v>933</v>
      </c>
      <c r="H175" s="9" t="s">
        <v>987</v>
      </c>
      <c r="I175" s="9"/>
      <c r="J175" s="9" t="s">
        <v>1048</v>
      </c>
      <c r="K175" s="9"/>
      <c r="L175" s="9"/>
    </row>
    <row r="176" spans="1:12" s="10" customFormat="1" ht="12">
      <c r="A176" s="20" t="s">
        <v>598</v>
      </c>
      <c r="B176" s="9" t="s">
        <v>851</v>
      </c>
      <c r="C176" s="9" t="s">
        <v>854</v>
      </c>
      <c r="D176" s="9"/>
      <c r="E176" s="9"/>
      <c r="F176" s="45" t="s">
        <v>1114</v>
      </c>
      <c r="G176" s="9" t="s">
        <v>1167</v>
      </c>
      <c r="H176" s="9" t="s">
        <v>988</v>
      </c>
      <c r="I176" s="9"/>
      <c r="J176" s="9" t="s">
        <v>1049</v>
      </c>
      <c r="K176" s="9"/>
      <c r="L176" s="9"/>
    </row>
    <row r="177" spans="1:12" s="10" customFormat="1" ht="12">
      <c r="A177" s="228" t="s">
        <v>750</v>
      </c>
      <c r="B177" s="9" t="s">
        <v>823</v>
      </c>
      <c r="C177" s="9" t="s">
        <v>824</v>
      </c>
      <c r="D177" s="9"/>
      <c r="E177" s="9"/>
      <c r="F177" s="45" t="s">
        <v>1115</v>
      </c>
      <c r="G177" s="9" t="s">
        <v>934</v>
      </c>
      <c r="H177" s="9" t="s">
        <v>823</v>
      </c>
      <c r="I177" s="9"/>
      <c r="J177" s="9" t="s">
        <v>1050</v>
      </c>
      <c r="K177" s="9"/>
      <c r="L177" s="9"/>
    </row>
    <row r="178" spans="1:12" s="10" customFormat="1" ht="12">
      <c r="A178" s="20" t="s">
        <v>599</v>
      </c>
      <c r="B178" s="9" t="s">
        <v>825</v>
      </c>
      <c r="C178" s="9" t="s">
        <v>826</v>
      </c>
      <c r="D178" s="9"/>
      <c r="E178" s="9"/>
      <c r="F178" s="45" t="s">
        <v>1116</v>
      </c>
      <c r="G178" s="9" t="s">
        <v>935</v>
      </c>
      <c r="H178" s="9" t="s">
        <v>989</v>
      </c>
      <c r="I178" s="9"/>
      <c r="J178" s="9" t="s">
        <v>1051</v>
      </c>
      <c r="K178" s="9"/>
      <c r="L178" s="9"/>
    </row>
    <row r="179" spans="1:12" s="10" customFormat="1" ht="12">
      <c r="A179" s="20" t="s">
        <v>600</v>
      </c>
      <c r="B179" s="9" t="s">
        <v>827</v>
      </c>
      <c r="C179" s="9" t="s">
        <v>827</v>
      </c>
      <c r="D179" s="9"/>
      <c r="E179" s="9"/>
      <c r="F179" s="45" t="s">
        <v>1117</v>
      </c>
      <c r="G179" s="9" t="s">
        <v>936</v>
      </c>
      <c r="H179" s="9" t="s">
        <v>827</v>
      </c>
      <c r="I179" s="9"/>
      <c r="J179" s="9" t="s">
        <v>1052</v>
      </c>
      <c r="K179" s="9"/>
      <c r="L179" s="9"/>
    </row>
    <row r="180" spans="1:12" s="10" customFormat="1" ht="12">
      <c r="A180" s="20" t="s">
        <v>601</v>
      </c>
      <c r="B180" s="9" t="s">
        <v>828</v>
      </c>
      <c r="C180" s="9" t="s">
        <v>829</v>
      </c>
      <c r="D180" s="9"/>
      <c r="E180" s="9"/>
      <c r="F180" s="45" t="s">
        <v>1118</v>
      </c>
      <c r="G180" s="9" t="s">
        <v>937</v>
      </c>
      <c r="H180" s="9" t="s">
        <v>990</v>
      </c>
      <c r="I180" s="9"/>
      <c r="J180" s="9" t="s">
        <v>1053</v>
      </c>
      <c r="K180" s="9"/>
      <c r="L180" s="9"/>
    </row>
    <row r="181" spans="1:12" s="10" customFormat="1" ht="12">
      <c r="A181" s="20" t="s">
        <v>602</v>
      </c>
      <c r="B181" s="9" t="s">
        <v>830</v>
      </c>
      <c r="C181" s="9" t="s">
        <v>831</v>
      </c>
      <c r="D181" s="9"/>
      <c r="E181" s="9"/>
      <c r="F181" s="45" t="s">
        <v>1119</v>
      </c>
      <c r="G181" s="9" t="s">
        <v>938</v>
      </c>
      <c r="H181" s="9" t="s">
        <v>830</v>
      </c>
      <c r="I181" s="9"/>
      <c r="J181" s="9" t="s">
        <v>1054</v>
      </c>
      <c r="K181" s="9"/>
      <c r="L181" s="9"/>
    </row>
    <row r="182" spans="1:12" s="10" customFormat="1" ht="12">
      <c r="A182" s="20" t="s">
        <v>833</v>
      </c>
      <c r="B182" s="9" t="s">
        <v>832</v>
      </c>
      <c r="C182" s="9" t="s">
        <v>833</v>
      </c>
      <c r="D182" s="9"/>
      <c r="E182" s="9"/>
      <c r="F182" s="45" t="s">
        <v>1120</v>
      </c>
      <c r="G182" s="9" t="s">
        <v>1168</v>
      </c>
      <c r="H182" s="9" t="s">
        <v>991</v>
      </c>
      <c r="I182" s="9"/>
      <c r="J182" s="9" t="s">
        <v>832</v>
      </c>
      <c r="K182" s="9"/>
      <c r="L182" s="9"/>
    </row>
    <row r="183" spans="1:12" s="10" customFormat="1" ht="12">
      <c r="A183" s="20" t="s">
        <v>603</v>
      </c>
      <c r="B183" s="9" t="s">
        <v>834</v>
      </c>
      <c r="C183" s="9" t="s">
        <v>835</v>
      </c>
      <c r="D183" s="9"/>
      <c r="E183" s="9"/>
      <c r="F183" s="45" t="s">
        <v>1121</v>
      </c>
      <c r="G183" s="9" t="s">
        <v>939</v>
      </c>
      <c r="H183" s="9" t="s">
        <v>992</v>
      </c>
      <c r="I183" s="9"/>
      <c r="J183" s="9" t="s">
        <v>1055</v>
      </c>
      <c r="K183" s="9"/>
      <c r="L183" s="9"/>
    </row>
    <row r="184" spans="1:12" s="10" customFormat="1" ht="12">
      <c r="A184" s="20" t="s">
        <v>604</v>
      </c>
      <c r="B184" s="9" t="s">
        <v>839</v>
      </c>
      <c r="C184" s="9" t="s">
        <v>840</v>
      </c>
      <c r="D184" s="9"/>
      <c r="E184" s="9"/>
      <c r="F184" s="45" t="s">
        <v>1122</v>
      </c>
      <c r="G184" s="9" t="s">
        <v>940</v>
      </c>
      <c r="H184" s="9" t="s">
        <v>940</v>
      </c>
      <c r="I184" s="9"/>
      <c r="J184" s="9" t="s">
        <v>1056</v>
      </c>
      <c r="K184" s="9"/>
      <c r="L184" s="9"/>
    </row>
    <row r="185" spans="1:12" s="10" customFormat="1" ht="12">
      <c r="A185" s="20" t="s">
        <v>605</v>
      </c>
      <c r="B185" s="9" t="s">
        <v>841</v>
      </c>
      <c r="C185" s="9" t="s">
        <v>842</v>
      </c>
      <c r="D185" s="9"/>
      <c r="E185" s="9"/>
      <c r="F185" s="45" t="s">
        <v>1123</v>
      </c>
      <c r="G185" s="9" t="s">
        <v>941</v>
      </c>
      <c r="H185" s="9" t="s">
        <v>993</v>
      </c>
      <c r="I185" s="9"/>
      <c r="J185" s="9" t="s">
        <v>1057</v>
      </c>
      <c r="K185" s="9"/>
      <c r="L185" s="9"/>
    </row>
    <row r="186" spans="1:12" s="10" customFormat="1" ht="12">
      <c r="A186" s="20" t="s">
        <v>606</v>
      </c>
      <c r="B186" s="9" t="s">
        <v>843</v>
      </c>
      <c r="C186" s="9" t="s">
        <v>844</v>
      </c>
      <c r="D186" s="9"/>
      <c r="E186" s="9"/>
      <c r="F186" s="45" t="s">
        <v>1124</v>
      </c>
      <c r="G186" s="9" t="s">
        <v>1169</v>
      </c>
      <c r="H186" s="9" t="s">
        <v>994</v>
      </c>
      <c r="I186" s="9"/>
      <c r="J186" s="9" t="s">
        <v>1058</v>
      </c>
      <c r="K186" s="9"/>
      <c r="L186" s="9"/>
    </row>
    <row r="187" spans="1:12" s="10" customFormat="1" ht="12">
      <c r="A187" s="20" t="s">
        <v>590</v>
      </c>
      <c r="B187" s="9" t="s">
        <v>866</v>
      </c>
      <c r="C187" s="9" t="s">
        <v>889</v>
      </c>
      <c r="D187" s="9"/>
      <c r="E187" s="9"/>
      <c r="F187" s="45" t="s">
        <v>1125</v>
      </c>
      <c r="G187" s="9" t="s">
        <v>942</v>
      </c>
      <c r="H187" s="9" t="s">
        <v>996</v>
      </c>
      <c r="I187" s="9"/>
      <c r="J187" s="9" t="s">
        <v>1059</v>
      </c>
      <c r="K187" s="9"/>
      <c r="L187" s="9"/>
    </row>
    <row r="188" spans="1:12" s="10" customFormat="1" ht="12">
      <c r="A188" s="20" t="s">
        <v>594</v>
      </c>
      <c r="B188" s="9" t="s">
        <v>867</v>
      </c>
      <c r="C188" s="9" t="s">
        <v>894</v>
      </c>
      <c r="D188" s="9"/>
      <c r="E188" s="9"/>
      <c r="F188" s="45" t="s">
        <v>1126</v>
      </c>
      <c r="G188" s="9" t="s">
        <v>1170</v>
      </c>
      <c r="H188" s="9" t="s">
        <v>997</v>
      </c>
      <c r="I188" s="9"/>
      <c r="J188" s="9" t="s">
        <v>1060</v>
      </c>
      <c r="K188" s="9"/>
      <c r="L188" s="9"/>
    </row>
    <row r="189" spans="1:12" s="10" customFormat="1" ht="12">
      <c r="A189" s="20" t="s">
        <v>591</v>
      </c>
      <c r="B189" s="9" t="s">
        <v>868</v>
      </c>
      <c r="C189" s="9" t="s">
        <v>895</v>
      </c>
      <c r="D189" s="9"/>
      <c r="E189" s="9"/>
      <c r="F189" s="45" t="s">
        <v>1127</v>
      </c>
      <c r="G189" s="9" t="s">
        <v>943</v>
      </c>
      <c r="H189" s="9" t="s">
        <v>998</v>
      </c>
      <c r="I189" s="9"/>
      <c r="J189" s="9" t="s">
        <v>1152</v>
      </c>
      <c r="K189" s="9"/>
      <c r="L189" s="9"/>
    </row>
    <row r="190" spans="1:12" s="10" customFormat="1" ht="12">
      <c r="A190" s="20" t="s">
        <v>592</v>
      </c>
      <c r="B190" s="9" t="s">
        <v>1144</v>
      </c>
      <c r="C190" s="9" t="s">
        <v>563</v>
      </c>
      <c r="D190" s="9"/>
      <c r="E190" s="9"/>
      <c r="F190" s="45" t="s">
        <v>1178</v>
      </c>
      <c r="G190" s="45" t="s">
        <v>1171</v>
      </c>
      <c r="H190" s="205"/>
      <c r="I190" s="9"/>
      <c r="J190" s="9" t="s">
        <v>1153</v>
      </c>
      <c r="K190" s="9"/>
      <c r="L190" s="9"/>
    </row>
    <row r="191" spans="1:12" s="10" customFormat="1" ht="24">
      <c r="A191" s="20" t="s">
        <v>593</v>
      </c>
      <c r="B191" s="9" t="s">
        <v>1145</v>
      </c>
      <c r="C191" s="9" t="s">
        <v>1146</v>
      </c>
      <c r="D191" s="9"/>
      <c r="E191" s="9"/>
      <c r="F191" s="45" t="s">
        <v>1179</v>
      </c>
      <c r="G191" s="9" t="s">
        <v>1172</v>
      </c>
      <c r="H191" s="205"/>
      <c r="I191" s="9"/>
      <c r="J191" s="9" t="s">
        <v>1154</v>
      </c>
      <c r="K191" s="9"/>
      <c r="L191" s="9"/>
    </row>
    <row r="192" spans="1:12" s="10" customFormat="1" ht="24">
      <c r="A192" s="20" t="s">
        <v>587</v>
      </c>
      <c r="B192" s="9" t="s">
        <v>869</v>
      </c>
      <c r="C192" s="9" t="s">
        <v>890</v>
      </c>
      <c r="D192" s="9"/>
      <c r="E192" s="9"/>
      <c r="F192" s="45" t="s">
        <v>1128</v>
      </c>
      <c r="G192" s="9" t="s">
        <v>944</v>
      </c>
      <c r="H192" s="9" t="s">
        <v>999</v>
      </c>
      <c r="I192" s="9"/>
      <c r="J192" s="9" t="s">
        <v>1061</v>
      </c>
      <c r="K192" s="9"/>
      <c r="L192" s="9"/>
    </row>
    <row r="193" spans="1:12" s="10" customFormat="1" ht="12">
      <c r="A193" s="20" t="s">
        <v>588</v>
      </c>
      <c r="B193" s="9" t="s">
        <v>756</v>
      </c>
      <c r="C193" s="9" t="s">
        <v>896</v>
      </c>
      <c r="D193" s="9"/>
      <c r="E193" s="9"/>
      <c r="F193" s="45" t="s">
        <v>1129</v>
      </c>
      <c r="G193" s="9" t="s">
        <v>945</v>
      </c>
      <c r="H193" s="9" t="s">
        <v>1183</v>
      </c>
      <c r="I193" s="9"/>
      <c r="J193" s="9" t="s">
        <v>1062</v>
      </c>
      <c r="K193" s="9"/>
      <c r="L193" s="9"/>
    </row>
    <row r="194" spans="1:12" s="10" customFormat="1" ht="12">
      <c r="A194" s="20" t="s">
        <v>589</v>
      </c>
      <c r="B194" s="9" t="s">
        <v>757</v>
      </c>
      <c r="C194" s="9" t="s">
        <v>897</v>
      </c>
      <c r="D194" s="9"/>
      <c r="E194" s="9"/>
      <c r="F194" s="45" t="s">
        <v>1130</v>
      </c>
      <c r="G194" s="9" t="s">
        <v>946</v>
      </c>
      <c r="H194" s="9" t="s">
        <v>1000</v>
      </c>
      <c r="I194" s="9"/>
      <c r="J194" s="9" t="s">
        <v>1063</v>
      </c>
      <c r="K194" s="9"/>
      <c r="L194" s="9"/>
    </row>
    <row r="195" spans="1:12" s="10" customFormat="1" ht="12">
      <c r="A195" s="20" t="s">
        <v>579</v>
      </c>
      <c r="B195" s="9" t="s">
        <v>892</v>
      </c>
      <c r="C195" s="9" t="s">
        <v>891</v>
      </c>
      <c r="D195" s="9"/>
      <c r="E195" s="9"/>
      <c r="F195" s="45" t="s">
        <v>1131</v>
      </c>
      <c r="G195" s="9" t="s">
        <v>947</v>
      </c>
      <c r="H195" s="9" t="s">
        <v>1001</v>
      </c>
      <c r="I195" s="9"/>
      <c r="J195" s="9" t="s">
        <v>1064</v>
      </c>
      <c r="K195" s="9"/>
      <c r="L195" s="9"/>
    </row>
    <row r="196" spans="1:12" s="10" customFormat="1" ht="12">
      <c r="A196" s="20" t="s">
        <v>580</v>
      </c>
      <c r="B196" s="9" t="s">
        <v>758</v>
      </c>
      <c r="C196" s="9" t="s">
        <v>898</v>
      </c>
      <c r="D196" s="9"/>
      <c r="E196" s="9"/>
      <c r="F196" s="45" t="s">
        <v>1132</v>
      </c>
      <c r="G196" s="9" t="s">
        <v>948</v>
      </c>
      <c r="H196" s="9" t="s">
        <v>1002</v>
      </c>
      <c r="I196" s="9"/>
      <c r="J196" s="9" t="s">
        <v>1065</v>
      </c>
      <c r="K196" s="9"/>
      <c r="L196" s="9"/>
    </row>
    <row r="197" spans="1:12" s="10" customFormat="1" ht="12">
      <c r="A197" s="20" t="s">
        <v>581</v>
      </c>
      <c r="B197" s="9" t="s">
        <v>759</v>
      </c>
      <c r="C197" s="9" t="s">
        <v>1143</v>
      </c>
      <c r="D197" s="9"/>
      <c r="E197" s="9"/>
      <c r="F197" s="45" t="s">
        <v>1133</v>
      </c>
      <c r="G197" s="9" t="s">
        <v>949</v>
      </c>
      <c r="H197" s="9" t="s">
        <v>1003</v>
      </c>
      <c r="I197" s="9"/>
      <c r="J197" s="9" t="s">
        <v>1066</v>
      </c>
      <c r="K197" s="9"/>
      <c r="L197" s="9"/>
    </row>
    <row r="198" spans="1:12" s="10" customFormat="1" ht="12">
      <c r="A198" s="20" t="s">
        <v>582</v>
      </c>
      <c r="B198" s="9" t="s">
        <v>900</v>
      </c>
      <c r="C198" s="9" t="s">
        <v>899</v>
      </c>
      <c r="D198" s="9"/>
      <c r="E198" s="9"/>
      <c r="F198" s="45" t="s">
        <v>1134</v>
      </c>
      <c r="G198" s="9" t="s">
        <v>950</v>
      </c>
      <c r="H198" s="9" t="s">
        <v>1004</v>
      </c>
      <c r="I198" s="9"/>
      <c r="J198" s="9" t="s">
        <v>1067</v>
      </c>
      <c r="K198" s="9"/>
      <c r="L198" s="9"/>
    </row>
    <row r="199" spans="1:12" s="10" customFormat="1" ht="12">
      <c r="A199" s="20" t="s">
        <v>583</v>
      </c>
      <c r="B199" s="9" t="s">
        <v>760</v>
      </c>
      <c r="C199" s="9" t="s">
        <v>901</v>
      </c>
      <c r="D199" s="9"/>
      <c r="E199" s="9"/>
      <c r="F199" s="45" t="s">
        <v>1135</v>
      </c>
      <c r="G199" s="9" t="s">
        <v>1173</v>
      </c>
      <c r="H199" s="9" t="s">
        <v>1005</v>
      </c>
      <c r="I199" s="9"/>
      <c r="J199" s="9" t="s">
        <v>1068</v>
      </c>
      <c r="K199" s="9"/>
      <c r="L199" s="9"/>
    </row>
    <row r="200" spans="1:12" s="10" customFormat="1" ht="12">
      <c r="A200" s="20" t="s">
        <v>584</v>
      </c>
      <c r="B200" s="9" t="s">
        <v>1147</v>
      </c>
      <c r="C200" s="9" t="s">
        <v>1148</v>
      </c>
      <c r="D200" s="9"/>
      <c r="E200" s="9"/>
      <c r="F200" s="45" t="s">
        <v>1180</v>
      </c>
      <c r="G200" s="9" t="s">
        <v>1174</v>
      </c>
      <c r="H200" s="205"/>
      <c r="I200" s="9"/>
      <c r="J200" s="9" t="s">
        <v>1155</v>
      </c>
      <c r="K200" s="9"/>
      <c r="L200" s="9"/>
    </row>
    <row r="201" spans="1:12" s="10" customFormat="1" ht="12">
      <c r="A201" s="20" t="s">
        <v>585</v>
      </c>
      <c r="B201" s="9" t="s">
        <v>1149</v>
      </c>
      <c r="C201" s="9" t="s">
        <v>1150</v>
      </c>
      <c r="D201" s="9"/>
      <c r="E201" s="9"/>
      <c r="F201" s="45" t="s">
        <v>1181</v>
      </c>
      <c r="G201" s="9" t="s">
        <v>1175</v>
      </c>
      <c r="H201" s="205"/>
      <c r="I201" s="9"/>
      <c r="J201" s="9" t="s">
        <v>1156</v>
      </c>
      <c r="K201" s="9"/>
      <c r="L201" s="9"/>
    </row>
    <row r="202" spans="1:12" s="10" customFormat="1" ht="12">
      <c r="A202" s="20" t="s">
        <v>586</v>
      </c>
      <c r="B202" s="9" t="s">
        <v>870</v>
      </c>
      <c r="C202" s="9" t="s">
        <v>902</v>
      </c>
      <c r="D202" s="9"/>
      <c r="E202" s="9"/>
      <c r="F202" s="45" t="s">
        <v>1136</v>
      </c>
      <c r="G202" s="9" t="s">
        <v>951</v>
      </c>
      <c r="H202" s="9" t="s">
        <v>1006</v>
      </c>
      <c r="I202" s="9"/>
      <c r="J202" s="9" t="s">
        <v>1069</v>
      </c>
      <c r="K202" s="9"/>
      <c r="L202" s="9"/>
    </row>
    <row r="203" spans="1:12" s="10" customFormat="1" ht="12">
      <c r="A203" s="228" t="s">
        <v>437</v>
      </c>
      <c r="B203" s="9" t="s">
        <v>770</v>
      </c>
      <c r="C203" s="9" t="s">
        <v>770</v>
      </c>
      <c r="D203" s="9" t="s">
        <v>770</v>
      </c>
      <c r="E203" s="9" t="s">
        <v>770</v>
      </c>
      <c r="F203" s="45" t="s">
        <v>770</v>
      </c>
      <c r="G203" s="9" t="s">
        <v>770</v>
      </c>
      <c r="H203" s="9" t="s">
        <v>995</v>
      </c>
      <c r="I203" s="9" t="s">
        <v>770</v>
      </c>
      <c r="J203" s="9" t="s">
        <v>770</v>
      </c>
      <c r="K203" s="9" t="s">
        <v>770</v>
      </c>
      <c r="L203" s="9" t="s">
        <v>770</v>
      </c>
    </row>
    <row r="204" spans="1:12" s="10" customFormat="1" ht="12">
      <c r="A204" s="20" t="str">
        <f aca="true" t="shared" si="1" ref="A204:A212">IF($A$6=$B$6,B204,"")&amp;IF($A$6=$C$6,C204,"")&amp;IF($A$6=$D$6,D204,"")&amp;IF($A$6=$E$6,E204,"")&amp;IF($A$6=$F$6,F204,"")&amp;IF($A$6=$G$6,G204,"")&amp;IF($A$6=$H$6,H204,"")&amp;IF($A$6=$I$6,I204,"")&amp;IF($A$6=$J$6,J204,"")&amp;IF($A$6=$K$6,K204,"")&amp;IF($A$6=$L$6,L204,"")</f>
        <v>…</v>
      </c>
      <c r="B204" s="9" t="s">
        <v>770</v>
      </c>
      <c r="C204" s="9" t="s">
        <v>770</v>
      </c>
      <c r="D204" s="9" t="s">
        <v>770</v>
      </c>
      <c r="E204" s="9" t="s">
        <v>770</v>
      </c>
      <c r="F204" s="45" t="s">
        <v>770</v>
      </c>
      <c r="G204" s="9" t="s">
        <v>770</v>
      </c>
      <c r="H204" s="9" t="s">
        <v>995</v>
      </c>
      <c r="I204" s="9" t="s">
        <v>770</v>
      </c>
      <c r="J204" s="9" t="s">
        <v>770</v>
      </c>
      <c r="K204" s="9" t="s">
        <v>770</v>
      </c>
      <c r="L204" s="9" t="s">
        <v>770</v>
      </c>
    </row>
    <row r="205" spans="1:12" s="10" customFormat="1" ht="12">
      <c r="A205" s="20" t="str">
        <f t="shared" si="1"/>
        <v>…</v>
      </c>
      <c r="B205" s="9" t="s">
        <v>770</v>
      </c>
      <c r="C205" s="9" t="s">
        <v>770</v>
      </c>
      <c r="D205" s="9" t="s">
        <v>770</v>
      </c>
      <c r="E205" s="9" t="s">
        <v>770</v>
      </c>
      <c r="F205" s="45" t="s">
        <v>770</v>
      </c>
      <c r="G205" s="9" t="s">
        <v>770</v>
      </c>
      <c r="H205" s="9" t="s">
        <v>995</v>
      </c>
      <c r="I205" s="9" t="s">
        <v>770</v>
      </c>
      <c r="J205" s="9" t="s">
        <v>770</v>
      </c>
      <c r="K205" s="9" t="s">
        <v>770</v>
      </c>
      <c r="L205" s="9" t="s">
        <v>770</v>
      </c>
    </row>
    <row r="206" spans="1:12" s="10" customFormat="1" ht="12">
      <c r="A206" s="20" t="str">
        <f t="shared" si="1"/>
        <v>…</v>
      </c>
      <c r="B206" s="9" t="s">
        <v>770</v>
      </c>
      <c r="C206" s="9" t="s">
        <v>770</v>
      </c>
      <c r="D206" s="9" t="s">
        <v>770</v>
      </c>
      <c r="E206" s="9" t="s">
        <v>770</v>
      </c>
      <c r="F206" s="45" t="s">
        <v>770</v>
      </c>
      <c r="G206" s="9" t="s">
        <v>770</v>
      </c>
      <c r="H206" s="9" t="s">
        <v>995</v>
      </c>
      <c r="I206" s="9" t="s">
        <v>770</v>
      </c>
      <c r="J206" s="9" t="s">
        <v>770</v>
      </c>
      <c r="K206" s="9" t="s">
        <v>770</v>
      </c>
      <c r="L206" s="9" t="s">
        <v>770</v>
      </c>
    </row>
    <row r="207" spans="1:12" s="10" customFormat="1" ht="12">
      <c r="A207" s="20" t="str">
        <f t="shared" si="1"/>
        <v>…</v>
      </c>
      <c r="B207" s="9" t="s">
        <v>770</v>
      </c>
      <c r="C207" s="9" t="s">
        <v>770</v>
      </c>
      <c r="D207" s="9" t="s">
        <v>770</v>
      </c>
      <c r="E207" s="9" t="s">
        <v>770</v>
      </c>
      <c r="F207" s="45" t="s">
        <v>770</v>
      </c>
      <c r="G207" s="9" t="s">
        <v>770</v>
      </c>
      <c r="H207" s="9" t="s">
        <v>995</v>
      </c>
      <c r="I207" s="9" t="s">
        <v>770</v>
      </c>
      <c r="J207" s="9" t="s">
        <v>770</v>
      </c>
      <c r="K207" s="9" t="s">
        <v>770</v>
      </c>
      <c r="L207" s="9" t="s">
        <v>770</v>
      </c>
    </row>
    <row r="208" spans="1:12" s="10" customFormat="1" ht="12">
      <c r="A208" s="20" t="s">
        <v>577</v>
      </c>
      <c r="B208" s="9" t="s">
        <v>836</v>
      </c>
      <c r="C208" s="9" t="s">
        <v>836</v>
      </c>
      <c r="D208" s="9"/>
      <c r="E208" s="9"/>
      <c r="F208" s="45" t="s">
        <v>1137</v>
      </c>
      <c r="G208" s="9" t="s">
        <v>836</v>
      </c>
      <c r="H208" s="9" t="s">
        <v>836</v>
      </c>
      <c r="I208" s="9"/>
      <c r="J208" s="9" t="s">
        <v>1070</v>
      </c>
      <c r="K208" s="9"/>
      <c r="L208" s="9"/>
    </row>
    <row r="209" spans="1:12" s="10" customFormat="1" ht="12">
      <c r="A209" s="20" t="s">
        <v>578</v>
      </c>
      <c r="B209" s="9" t="s">
        <v>454</v>
      </c>
      <c r="C209" s="9" t="s">
        <v>454</v>
      </c>
      <c r="D209" s="9"/>
      <c r="E209" s="9"/>
      <c r="F209" s="45" t="s">
        <v>554</v>
      </c>
      <c r="G209" s="9" t="s">
        <v>455</v>
      </c>
      <c r="H209" s="9" t="s">
        <v>456</v>
      </c>
      <c r="I209" s="9"/>
      <c r="J209" s="9" t="s">
        <v>457</v>
      </c>
      <c r="K209" s="9"/>
      <c r="L209" s="9"/>
    </row>
    <row r="210" spans="1:12" s="10" customFormat="1" ht="24">
      <c r="A210" s="20" t="s">
        <v>576</v>
      </c>
      <c r="B210" s="9" t="s">
        <v>875</v>
      </c>
      <c r="C210" s="9" t="s">
        <v>893</v>
      </c>
      <c r="D210" s="9"/>
      <c r="E210" s="9"/>
      <c r="F210" s="45" t="s">
        <v>1138</v>
      </c>
      <c r="G210" s="9" t="s">
        <v>1176</v>
      </c>
      <c r="H210" s="9" t="s">
        <v>1007</v>
      </c>
      <c r="I210" s="9"/>
      <c r="J210" s="9" t="s">
        <v>1071</v>
      </c>
      <c r="K210" s="9"/>
      <c r="L210" s="9"/>
    </row>
    <row r="211" spans="1:12" s="10" customFormat="1" ht="84">
      <c r="A211" s="218" t="s">
        <v>575</v>
      </c>
      <c r="B211" s="9" t="s">
        <v>339</v>
      </c>
      <c r="C211" s="9" t="s">
        <v>338</v>
      </c>
      <c r="D211" s="9"/>
      <c r="E211" s="9"/>
      <c r="F211" s="45" t="s">
        <v>1139</v>
      </c>
      <c r="G211" s="9" t="s">
        <v>1177</v>
      </c>
      <c r="H211" s="9" t="s">
        <v>1008</v>
      </c>
      <c r="I211" s="9"/>
      <c r="J211" s="9" t="s">
        <v>1072</v>
      </c>
      <c r="K211" s="9"/>
      <c r="L211" s="9"/>
    </row>
    <row r="212" spans="1:12" s="10" customFormat="1" ht="12">
      <c r="A212" s="20">
        <f t="shared" si="1"/>
      </c>
      <c r="B212" s="9"/>
      <c r="C212" s="9"/>
      <c r="D212" s="9"/>
      <c r="E212" s="9"/>
      <c r="F212" s="9"/>
      <c r="G212" s="9"/>
      <c r="H212" s="9"/>
      <c r="I212" s="9"/>
      <c r="J212" s="9"/>
      <c r="K212" s="9"/>
      <c r="L212" s="9"/>
    </row>
    <row r="213" spans="1:2" ht="15">
      <c r="A213" s="219"/>
      <c r="B213" s="220"/>
    </row>
    <row r="214" spans="1:2" ht="15">
      <c r="A214" s="219"/>
      <c r="B214" s="220"/>
    </row>
    <row r="215" spans="1:2" ht="18.75">
      <c r="A215" s="47"/>
      <c r="B215" s="213"/>
    </row>
  </sheetData>
  <sheetProtection/>
  <mergeCells count="2">
    <mergeCell ref="A1:L1"/>
    <mergeCell ref="A2:B2"/>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2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10"/>
  <sheetViews>
    <sheetView showGridLines="0" showZeros="0" zoomScale="70" zoomScaleNormal="70" zoomScalePageLayoutView="0" workbookViewId="0" topLeftCell="A1">
      <selection activeCell="O9" sqref="O9"/>
    </sheetView>
  </sheetViews>
  <sheetFormatPr defaultColWidth="11.421875" defaultRowHeight="15"/>
  <cols>
    <col min="1" max="1" width="24.421875" style="55" customWidth="1"/>
    <col min="2" max="2" width="28.28125" style="56" customWidth="1"/>
    <col min="3" max="3" width="8.8515625" style="55" bestFit="1" customWidth="1"/>
    <col min="4" max="4" width="8.28125" style="55" bestFit="1" customWidth="1"/>
    <col min="5" max="5" width="11.00390625" style="55" bestFit="1" customWidth="1"/>
    <col min="6" max="6" width="7.57421875" style="55" customWidth="1"/>
    <col min="7" max="7" width="13.57421875" style="55" bestFit="1" customWidth="1"/>
    <col min="8" max="8" width="6.7109375" style="55" bestFit="1" customWidth="1"/>
    <col min="9" max="9" width="2.57421875" style="55" hidden="1" customWidth="1"/>
    <col min="10" max="10" width="7.8515625" style="55" bestFit="1" customWidth="1"/>
    <col min="11" max="11" width="6.7109375" style="55" bestFit="1" customWidth="1"/>
    <col min="12" max="12" width="7.28125" style="55" bestFit="1" customWidth="1"/>
    <col min="13" max="13" width="14.00390625" style="55" bestFit="1" customWidth="1"/>
    <col min="14" max="14" width="8.28125" style="55" bestFit="1" customWidth="1"/>
    <col min="15" max="15" width="11.00390625" style="55" bestFit="1" customWidth="1"/>
    <col min="16" max="17" width="14.421875" style="55" customWidth="1"/>
    <col min="18" max="18" width="2.57421875" style="55" hidden="1" customWidth="1"/>
    <col min="19" max="19" width="14.140625" style="55" customWidth="1"/>
    <col min="20" max="20" width="13.8515625" style="55" customWidth="1"/>
    <col min="21" max="21" width="2.00390625" style="55" hidden="1" customWidth="1"/>
    <col min="22" max="22" width="16.28125" style="55" hidden="1" customWidth="1"/>
    <col min="23" max="23" width="14.421875" style="55" customWidth="1"/>
    <col min="24" max="25" width="11.421875" style="55" customWidth="1"/>
    <col min="26" max="26" width="12.7109375" style="55" customWidth="1"/>
    <col min="27" max="16384" width="11.421875" style="55" customWidth="1"/>
  </cols>
  <sheetData>
    <row r="1" spans="1:20" s="21" customFormat="1" ht="116.25" customHeight="1">
      <c r="A1" s="87"/>
      <c r="B1" s="238" t="str">
        <f>Traduzione!$A$31</f>
        <v>Piano di Azione per l'Energia Sostenibile Insulare (ISEAP)</v>
      </c>
      <c r="C1" s="238"/>
      <c r="D1" s="238"/>
      <c r="E1" s="238"/>
      <c r="F1" s="238"/>
      <c r="G1" s="238"/>
      <c r="H1" s="238"/>
      <c r="I1" s="238"/>
      <c r="J1" s="238"/>
      <c r="K1" s="238"/>
      <c r="L1" s="238"/>
      <c r="M1" s="238"/>
      <c r="N1" s="238"/>
      <c r="O1" s="238"/>
      <c r="P1" s="238"/>
      <c r="Q1" s="238"/>
      <c r="R1" s="238"/>
      <c r="S1" s="238"/>
      <c r="T1" s="238"/>
    </row>
    <row r="2" spans="1:20" s="21" customFormat="1" ht="28.5" customHeight="1">
      <c r="A2" s="243" t="s">
        <v>340</v>
      </c>
      <c r="B2" s="243"/>
      <c r="C2" s="243"/>
      <c r="D2" s="120"/>
      <c r="E2" s="120"/>
      <c r="F2" s="120"/>
      <c r="G2" s="120"/>
      <c r="H2" s="120"/>
      <c r="I2" s="120"/>
      <c r="J2" s="120"/>
      <c r="K2" s="120"/>
      <c r="L2" s="120"/>
      <c r="M2" s="120"/>
      <c r="N2" s="120"/>
      <c r="O2" s="120"/>
      <c r="P2" s="120"/>
      <c r="Q2" s="120"/>
      <c r="R2" s="120"/>
      <c r="S2" s="120"/>
      <c r="T2" s="120"/>
    </row>
    <row r="3" ht="30.75" customHeight="1"/>
    <row r="4" spans="1:20" s="172" customFormat="1" ht="36">
      <c r="A4" s="171" t="str">
        <f>Traduzione!A149</f>
        <v>FATTORI EMISSIONI CO2</v>
      </c>
      <c r="B4" s="171"/>
      <c r="T4" s="173" t="str">
        <f>'Inizia qui'!G8</f>
        <v>[t CO2/MWh]</v>
      </c>
    </row>
    <row r="5" spans="1:22" ht="15" customHeight="1">
      <c r="A5" s="242"/>
      <c r="B5" s="242"/>
      <c r="C5" s="241" t="str">
        <f>Traduzione!A98</f>
        <v>Combustibili fossili</v>
      </c>
      <c r="D5" s="241"/>
      <c r="E5" s="241"/>
      <c r="F5" s="241"/>
      <c r="G5" s="241"/>
      <c r="H5" s="241"/>
      <c r="I5" s="241"/>
      <c r="J5" s="241" t="str">
        <f>Traduzione!A107</f>
        <v>Fonti di energia rinnovabile</v>
      </c>
      <c r="K5" s="241"/>
      <c r="L5" s="241"/>
      <c r="M5" s="241"/>
      <c r="N5" s="241"/>
      <c r="O5" s="241"/>
      <c r="P5" s="241"/>
      <c r="Q5" s="241"/>
      <c r="R5" s="241"/>
      <c r="S5" s="242" t="str">
        <f>Traduzione!A123</f>
        <v>Elettricità</v>
      </c>
      <c r="T5" s="242"/>
      <c r="U5" s="174"/>
      <c r="V5" s="239" t="s">
        <v>14</v>
      </c>
    </row>
    <row r="6" spans="1:22" ht="49.5" customHeight="1">
      <c r="A6" s="242"/>
      <c r="B6" s="242"/>
      <c r="C6" s="112" t="str">
        <f>Traduzione!A99</f>
        <v>Olio combustibile</v>
      </c>
      <c r="D6" s="112" t="str">
        <f>Traduzione!A100</f>
        <v>Diesel</v>
      </c>
      <c r="E6" s="112" t="str">
        <f>Traduzione!A101</f>
        <v>Benzina</v>
      </c>
      <c r="F6" s="112" t="str">
        <f>Traduzione!A102</f>
        <v>GPL</v>
      </c>
      <c r="G6" s="112" t="str">
        <f>Traduzione!A103</f>
        <v>Gas naturali</v>
      </c>
      <c r="H6" s="112" t="str">
        <f>Traduzione!A104</f>
        <v>Carbone</v>
      </c>
      <c r="I6" s="175" t="s">
        <v>14</v>
      </c>
      <c r="J6" s="112" t="str">
        <f>Traduzione!A108</f>
        <v>Idroelettrico</v>
      </c>
      <c r="K6" s="112" t="str">
        <f>Traduzione!A109</f>
        <v>Eolico</v>
      </c>
      <c r="L6" s="112" t="str">
        <f>Traduzione!A110</f>
        <v>Solare</v>
      </c>
      <c r="M6" s="112" t="str">
        <f>Traduzione!A111</f>
        <v>Geotermico</v>
      </c>
      <c r="N6" s="112" t="str">
        <f>Traduzione!A112</f>
        <v>Oceanico</v>
      </c>
      <c r="O6" s="112" t="str">
        <f>Traduzione!A113</f>
        <v>Biomassa</v>
      </c>
      <c r="P6" s="112" t="str">
        <f>Traduzione!A114</f>
        <v>Rifiuti urbani</v>
      </c>
      <c r="Q6" s="112" t="str">
        <f>Traduzione!A115</f>
        <v>Recupero di energia</v>
      </c>
      <c r="R6" s="112" t="s">
        <v>14</v>
      </c>
      <c r="S6" s="112" t="str">
        <f>Traduzione!A144</f>
        <v>Elettricità importata (cavo)</v>
      </c>
      <c r="T6" s="112" t="str">
        <f>Traduzione!A145</f>
        <v>Elettricità esportata (cavo)</v>
      </c>
      <c r="U6" s="176" t="s">
        <v>14</v>
      </c>
      <c r="V6" s="240"/>
    </row>
    <row r="7" spans="1:22" s="172" customFormat="1" ht="20.25" customHeight="1">
      <c r="A7" s="236" t="str">
        <f>'Inizia qui'!F7</f>
        <v>IPCC fattori di emissione </v>
      </c>
      <c r="B7" s="237"/>
      <c r="C7" s="202">
        <f aca="true" t="shared" si="0" ref="C7:H7">IF($A7=$A9,C9,C10)</f>
        <v>0.279</v>
      </c>
      <c r="D7" s="202">
        <f t="shared" si="0"/>
        <v>0.267</v>
      </c>
      <c r="E7" s="202">
        <f t="shared" si="0"/>
        <v>0.249</v>
      </c>
      <c r="F7" s="202">
        <f t="shared" si="0"/>
        <v>0.227</v>
      </c>
      <c r="G7" s="202">
        <f t="shared" si="0"/>
        <v>0.202</v>
      </c>
      <c r="H7" s="202">
        <f t="shared" si="0"/>
        <v>0.354</v>
      </c>
      <c r="I7" s="175" t="s">
        <v>14</v>
      </c>
      <c r="J7" s="202">
        <f aca="true" t="shared" si="1" ref="J7:Q7">IF($A7=$A9,J9,J10)</f>
        <v>0</v>
      </c>
      <c r="K7" s="202">
        <f t="shared" si="1"/>
        <v>0</v>
      </c>
      <c r="L7" s="202">
        <f t="shared" si="1"/>
        <v>0</v>
      </c>
      <c r="M7" s="202">
        <f t="shared" si="1"/>
        <v>0</v>
      </c>
      <c r="N7" s="202">
        <f t="shared" si="1"/>
        <v>0</v>
      </c>
      <c r="O7" s="202">
        <f t="shared" si="1"/>
        <v>0.382</v>
      </c>
      <c r="P7" s="202">
        <f t="shared" si="1"/>
        <v>0.33</v>
      </c>
      <c r="Q7" s="202">
        <f t="shared" si="1"/>
        <v>0</v>
      </c>
      <c r="R7" s="74" t="s">
        <v>14</v>
      </c>
      <c r="S7" s="203">
        <f>IF($A7=$A9,S9,S10)</f>
        <v>0.46</v>
      </c>
      <c r="T7" s="203">
        <f>IF($A7=$A9,T9,T10)</f>
        <v>-0.46</v>
      </c>
      <c r="U7" s="178" t="s">
        <v>14</v>
      </c>
      <c r="V7" s="177" t="s">
        <v>14</v>
      </c>
    </row>
    <row r="8" spans="1:2" s="59" customFormat="1" ht="30" customHeight="1">
      <c r="A8" s="54"/>
      <c r="B8" s="54"/>
    </row>
    <row r="9" spans="1:22" s="59" customFormat="1" ht="15">
      <c r="A9" s="244" t="str">
        <f>Traduzione!A14</f>
        <v>IPCC fattori di emissione </v>
      </c>
      <c r="B9" s="235"/>
      <c r="C9" s="51">
        <v>0.279</v>
      </c>
      <c r="D9" s="51">
        <v>0.267</v>
      </c>
      <c r="E9" s="51">
        <v>0.249</v>
      </c>
      <c r="F9" s="53">
        <v>0.227</v>
      </c>
      <c r="G9" s="53">
        <v>0.202</v>
      </c>
      <c r="H9" s="53">
        <v>0.354</v>
      </c>
      <c r="I9" s="180" t="s">
        <v>14</v>
      </c>
      <c r="J9" s="53">
        <v>0</v>
      </c>
      <c r="K9" s="53">
        <v>0</v>
      </c>
      <c r="L9" s="53">
        <v>0</v>
      </c>
      <c r="M9" s="53">
        <v>0</v>
      </c>
      <c r="N9" s="53">
        <v>0</v>
      </c>
      <c r="O9" s="53">
        <v>0.382</v>
      </c>
      <c r="P9" s="53">
        <v>0.33</v>
      </c>
      <c r="Q9" s="53">
        <v>0</v>
      </c>
      <c r="R9" s="181" t="s">
        <v>14</v>
      </c>
      <c r="S9" s="52">
        <v>0.46</v>
      </c>
      <c r="T9" s="52">
        <f>-S9</f>
        <v>-0.46</v>
      </c>
      <c r="U9" s="179" t="s">
        <v>14</v>
      </c>
      <c r="V9" s="177" t="s">
        <v>14</v>
      </c>
    </row>
    <row r="10" spans="1:22" s="59" customFormat="1" ht="15">
      <c r="A10" s="244" t="str">
        <f>Traduzione!A15</f>
        <v>Analisi Ciclo Vitale (LCA) dei fattori di emissione</v>
      </c>
      <c r="B10" s="235"/>
      <c r="C10" s="51"/>
      <c r="D10" s="51"/>
      <c r="E10" s="51"/>
      <c r="F10" s="51"/>
      <c r="G10" s="51"/>
      <c r="H10" s="51"/>
      <c r="I10" s="182" t="s">
        <v>14</v>
      </c>
      <c r="J10" s="51"/>
      <c r="K10" s="51"/>
      <c r="L10" s="51"/>
      <c r="M10" s="51"/>
      <c r="N10" s="51"/>
      <c r="O10" s="51"/>
      <c r="P10" s="51"/>
      <c r="Q10" s="51"/>
      <c r="R10" s="183" t="s">
        <v>14</v>
      </c>
      <c r="S10" s="51"/>
      <c r="T10" s="51"/>
      <c r="U10" s="179" t="s">
        <v>14</v>
      </c>
      <c r="V10" s="177" t="s">
        <v>14</v>
      </c>
    </row>
    <row r="11" s="59" customFormat="1" ht="15"/>
  </sheetData>
  <sheetProtection/>
  <mergeCells count="10">
    <mergeCell ref="B1:T1"/>
    <mergeCell ref="A2:C2"/>
    <mergeCell ref="A10:B10"/>
    <mergeCell ref="A9:B9"/>
    <mergeCell ref="A5:B6"/>
    <mergeCell ref="A7:B7"/>
    <mergeCell ref="V5:V6"/>
    <mergeCell ref="C5:I5"/>
    <mergeCell ref="J5:R5"/>
    <mergeCell ref="S5:T5"/>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R26"/>
  <sheetViews>
    <sheetView showGridLines="0" showZeros="0" tabSelected="1" zoomScale="70" zoomScaleNormal="70" zoomScalePageLayoutView="0" workbookViewId="0" topLeftCell="A7">
      <selection activeCell="D17" sqref="D17:R17"/>
    </sheetView>
  </sheetViews>
  <sheetFormatPr defaultColWidth="11.421875" defaultRowHeight="15"/>
  <cols>
    <col min="1" max="1" width="6.7109375" style="124" customWidth="1"/>
    <col min="2" max="2" width="56.140625" style="124" customWidth="1"/>
    <col min="3" max="3" width="13.00390625" style="124" customWidth="1"/>
    <col min="4" max="4" width="18.57421875" style="124" customWidth="1"/>
    <col min="5" max="5" width="12.421875" style="124" customWidth="1"/>
    <col min="6" max="6" width="7.7109375" style="124" customWidth="1"/>
    <col min="7" max="7" width="12.421875" style="124" customWidth="1"/>
    <col min="8" max="8" width="10.140625" style="124" customWidth="1"/>
    <col min="9" max="9" width="9.57421875" style="124" customWidth="1"/>
    <col min="10" max="10" width="13.421875" style="124" customWidth="1"/>
    <col min="11" max="11" width="8.57421875" style="124" customWidth="1"/>
    <col min="12" max="12" width="13.421875" style="124" customWidth="1"/>
    <col min="13" max="13" width="9.7109375" style="124" customWidth="1"/>
    <col min="14" max="14" width="11.28125" style="124" customWidth="1"/>
    <col min="15" max="15" width="10.421875" style="124" customWidth="1"/>
    <col min="16" max="16" width="11.421875" style="124" customWidth="1"/>
    <col min="17" max="18" width="12.57421875" style="124" customWidth="1"/>
    <col min="19" max="16384" width="11.421875" style="124" customWidth="1"/>
  </cols>
  <sheetData>
    <row r="1" spans="1:18" s="21" customFormat="1" ht="116.25" customHeight="1">
      <c r="A1" s="238" t="str">
        <f>Traduzione!$A$31</f>
        <v>Piano di Azione per l'Energia Sostenibile Insulare (ISEAP)</v>
      </c>
      <c r="B1" s="238"/>
      <c r="C1" s="238"/>
      <c r="D1" s="238"/>
      <c r="E1" s="238"/>
      <c r="F1" s="238"/>
      <c r="G1" s="238"/>
      <c r="H1" s="238"/>
      <c r="I1" s="238"/>
      <c r="J1" s="238"/>
      <c r="K1" s="238"/>
      <c r="L1" s="238"/>
      <c r="M1" s="238"/>
      <c r="N1" s="238"/>
      <c r="O1" s="238"/>
      <c r="P1" s="238"/>
      <c r="Q1" s="238"/>
      <c r="R1" s="238"/>
    </row>
    <row r="2" spans="1:18" s="21" customFormat="1" ht="28.5" customHeight="1">
      <c r="A2" s="81"/>
      <c r="B2" s="82" t="s">
        <v>1201</v>
      </c>
      <c r="C2" s="81"/>
      <c r="D2" s="81"/>
      <c r="E2" s="81"/>
      <c r="F2" s="83" t="str">
        <f>Traduzione!$A$10</f>
        <v>Isola</v>
      </c>
      <c r="G2" s="84" t="str">
        <f>'Inizia qui'!$B$5</f>
        <v>Sardegna</v>
      </c>
      <c r="H2" s="86"/>
      <c r="I2" s="86"/>
      <c r="J2" s="86"/>
      <c r="K2" s="86"/>
      <c r="L2" s="86"/>
      <c r="M2" s="86"/>
      <c r="N2" s="86"/>
      <c r="O2" s="86"/>
      <c r="P2" s="86"/>
      <c r="Q2" s="86"/>
      <c r="R2" s="86"/>
    </row>
    <row r="3" spans="1:17" ht="28.5" customHeight="1">
      <c r="A3" s="253"/>
      <c r="B3" s="253"/>
      <c r="C3" s="253"/>
      <c r="D3" s="253"/>
      <c r="E3" s="253"/>
      <c r="F3" s="253"/>
      <c r="G3" s="253"/>
      <c r="H3" s="253"/>
      <c r="I3" s="253"/>
      <c r="J3" s="125"/>
      <c r="K3" s="125"/>
      <c r="Q3" s="27"/>
    </row>
    <row r="4" spans="1:18" ht="39.75" customHeight="1">
      <c r="A4" s="254" t="str">
        <f>Traduzione!A33</f>
        <v>STRATEGIA GENERALE</v>
      </c>
      <c r="B4" s="254"/>
      <c r="C4" s="254"/>
      <c r="D4" s="254"/>
      <c r="E4" s="254"/>
      <c r="F4" s="254"/>
      <c r="G4" s="254"/>
      <c r="H4" s="254"/>
      <c r="I4" s="254"/>
      <c r="J4" s="254"/>
      <c r="K4" s="254"/>
      <c r="L4" s="254"/>
      <c r="M4" s="254"/>
      <c r="N4" s="254"/>
      <c r="O4" s="254"/>
      <c r="P4" s="254"/>
      <c r="Q4" s="254"/>
      <c r="R4" s="254"/>
    </row>
    <row r="5" spans="1:18" ht="21">
      <c r="A5" s="135"/>
      <c r="B5" s="144"/>
      <c r="C5" s="145"/>
      <c r="D5" s="146"/>
      <c r="E5" s="146"/>
      <c r="F5" s="146"/>
      <c r="G5" s="147"/>
      <c r="H5" s="148"/>
      <c r="P5" s="258" t="str">
        <f>Traduzione!$A$53</f>
        <v>Campi obbligatori</v>
      </c>
      <c r="Q5" s="258"/>
      <c r="R5" s="258"/>
    </row>
    <row r="6" spans="1:12" ht="31.5">
      <c r="A6" s="164"/>
      <c r="B6" s="165"/>
      <c r="J6" s="166" t="str">
        <f>Traduzione!A36</f>
        <v>Riduzione assoluta</v>
      </c>
      <c r="L6" s="166" t="str">
        <f>Traduzione!A38</f>
        <v>Riduzione pro capite</v>
      </c>
    </row>
    <row r="7" spans="1:15" s="168" customFormat="1" ht="36">
      <c r="A7" s="117" t="s">
        <v>751</v>
      </c>
      <c r="B7" s="256" t="str">
        <f>Traduzione!A34</f>
        <v>OBIETTIVO GENERALE DI RIDUZIONE DELLE EMISSIONI DI CO2 AL 2020</v>
      </c>
      <c r="C7" s="256"/>
      <c r="D7" s="256"/>
      <c r="E7" s="256"/>
      <c r="F7" s="256"/>
      <c r="G7" s="256"/>
      <c r="H7" s="256"/>
      <c r="I7" s="257"/>
      <c r="J7" s="121">
        <v>0.2</v>
      </c>
      <c r="K7" s="167" t="str">
        <f>Traduzione!A37</f>
        <v>oppure</v>
      </c>
      <c r="L7" s="121">
        <v>0.2</v>
      </c>
      <c r="M7" s="255" t="str">
        <f>Traduzione!$B$35</f>
        <v>Please select the corresponding box</v>
      </c>
      <c r="N7" s="255"/>
      <c r="O7" s="255"/>
    </row>
    <row r="8" spans="1:8" ht="33.75" customHeight="1">
      <c r="A8" s="135"/>
      <c r="B8" s="144"/>
      <c r="C8" s="145"/>
      <c r="D8" s="146"/>
      <c r="E8" s="146"/>
      <c r="F8" s="146"/>
      <c r="G8" s="147"/>
      <c r="H8" s="148"/>
    </row>
    <row r="9" spans="1:14" s="191" customFormat="1" ht="36">
      <c r="A9" s="117" t="s">
        <v>755</v>
      </c>
      <c r="B9" s="105" t="str">
        <f>Traduzione!A40</f>
        <v>VISIONE A LUNGO TERMINE  DELLE AUTORITA' LOCALI (si prega di includere aree prioritarie, principali tendenze e sfide)</v>
      </c>
      <c r="C9" s="188"/>
      <c r="D9" s="189"/>
      <c r="E9" s="188"/>
      <c r="F9" s="189"/>
      <c r="G9" s="188"/>
      <c r="H9" s="190"/>
      <c r="I9" s="190"/>
      <c r="J9" s="190"/>
      <c r="K9" s="190"/>
      <c r="L9" s="190"/>
      <c r="M9" s="190"/>
      <c r="N9" s="190"/>
    </row>
    <row r="10" spans="2:18" ht="137.25" customHeight="1">
      <c r="B10" s="349" t="s">
        <v>445</v>
      </c>
      <c r="C10" s="233"/>
      <c r="D10" s="233"/>
      <c r="E10" s="233"/>
      <c r="F10" s="233"/>
      <c r="G10" s="233"/>
      <c r="H10" s="233"/>
      <c r="I10" s="233"/>
      <c r="J10" s="233"/>
      <c r="K10" s="233"/>
      <c r="L10" s="233"/>
      <c r="M10" s="233"/>
      <c r="N10" s="233"/>
      <c r="O10" s="233"/>
      <c r="P10" s="233"/>
      <c r="Q10" s="233"/>
      <c r="R10" s="234"/>
    </row>
    <row r="11" spans="2:9" ht="13.5" customHeight="1">
      <c r="B11" s="169"/>
      <c r="C11" s="169"/>
      <c r="D11" s="169"/>
      <c r="E11" s="169"/>
      <c r="F11" s="169"/>
      <c r="G11" s="169"/>
      <c r="H11" s="169"/>
      <c r="I11" s="169"/>
    </row>
    <row r="12" spans="1:14" s="191" customFormat="1" ht="36">
      <c r="A12" s="117" t="s">
        <v>761</v>
      </c>
      <c r="B12" s="105" t="str">
        <f>Traduzione!A41</f>
        <v>ASPETTI ORGANIZZATIVI E FINANZIARI</v>
      </c>
      <c r="C12" s="190"/>
      <c r="D12" s="190"/>
      <c r="E12" s="190"/>
      <c r="F12" s="190"/>
      <c r="G12" s="190"/>
      <c r="H12" s="190"/>
      <c r="I12" s="190"/>
      <c r="J12" s="190"/>
      <c r="K12" s="190"/>
      <c r="L12" s="190"/>
      <c r="M12" s="190"/>
      <c r="N12" s="190"/>
    </row>
    <row r="13" spans="1:18" ht="44.25" customHeight="1">
      <c r="A13" s="151"/>
      <c r="B13" s="231" t="str">
        <f>Traduzione!A42</f>
        <v>Strutture di coordinamento e organizzative create/assegnate </v>
      </c>
      <c r="C13" s="232"/>
      <c r="D13" s="349" t="s">
        <v>446</v>
      </c>
      <c r="E13" s="233"/>
      <c r="F13" s="233"/>
      <c r="G13" s="233"/>
      <c r="H13" s="233"/>
      <c r="I13" s="233"/>
      <c r="J13" s="233"/>
      <c r="K13" s="233"/>
      <c r="L13" s="233"/>
      <c r="M13" s="233"/>
      <c r="N13" s="233"/>
      <c r="O13" s="233"/>
      <c r="P13" s="233"/>
      <c r="Q13" s="233"/>
      <c r="R13" s="234"/>
    </row>
    <row r="14" spans="1:18" ht="44.25" customHeight="1">
      <c r="A14" s="151"/>
      <c r="B14" s="231" t="str">
        <f>Traduzione!A43</f>
        <v>Capacità del personale assegnato </v>
      </c>
      <c r="C14" s="232"/>
      <c r="D14" s="349" t="s">
        <v>0</v>
      </c>
      <c r="E14" s="233"/>
      <c r="F14" s="233"/>
      <c r="G14" s="233"/>
      <c r="H14" s="233"/>
      <c r="I14" s="233"/>
      <c r="J14" s="233"/>
      <c r="K14" s="233"/>
      <c r="L14" s="233"/>
      <c r="M14" s="233"/>
      <c r="N14" s="233"/>
      <c r="O14" s="233"/>
      <c r="P14" s="233"/>
      <c r="Q14" s="233"/>
      <c r="R14" s="234"/>
    </row>
    <row r="15" spans="1:18" ht="44.25" customHeight="1">
      <c r="A15" s="151"/>
      <c r="B15" s="231" t="str">
        <f>Traduzione!A44</f>
        <v>Coinvolgimento di cittadini e parti interessate</v>
      </c>
      <c r="C15" s="232"/>
      <c r="D15" s="349" t="s">
        <v>447</v>
      </c>
      <c r="E15" s="233"/>
      <c r="F15" s="233"/>
      <c r="G15" s="233"/>
      <c r="H15" s="233"/>
      <c r="I15" s="233"/>
      <c r="J15" s="233"/>
      <c r="K15" s="233"/>
      <c r="L15" s="233"/>
      <c r="M15" s="233"/>
      <c r="N15" s="233"/>
      <c r="O15" s="233"/>
      <c r="P15" s="233"/>
      <c r="Q15" s="233"/>
      <c r="R15" s="234"/>
    </row>
    <row r="16" spans="1:18" ht="44.25" customHeight="1">
      <c r="A16" s="151"/>
      <c r="B16" s="231" t="str">
        <f>Traduzione!A45</f>
        <v>Bilancio totale stimato</v>
      </c>
      <c r="C16" s="232"/>
      <c r="D16" s="350" t="s">
        <v>448</v>
      </c>
      <c r="E16" s="233"/>
      <c r="F16" s="233"/>
      <c r="G16" s="233"/>
      <c r="H16" s="233"/>
      <c r="I16" s="233"/>
      <c r="J16" s="233"/>
      <c r="K16" s="233"/>
      <c r="L16" s="233"/>
      <c r="M16" s="233"/>
      <c r="N16" s="233"/>
      <c r="O16" s="233"/>
      <c r="P16" s="233"/>
      <c r="Q16" s="233"/>
      <c r="R16" s="234"/>
    </row>
    <row r="17" spans="1:18" ht="44.25" customHeight="1">
      <c r="A17" s="151"/>
      <c r="B17" s="231" t="str">
        <f>Traduzione!A46</f>
        <v>Fonti finanziarie previste per gli investimenti all'interno del vostro piano d'azione </v>
      </c>
      <c r="C17" s="232"/>
      <c r="D17" s="349" t="s">
        <v>2</v>
      </c>
      <c r="E17" s="233"/>
      <c r="F17" s="233"/>
      <c r="G17" s="233"/>
      <c r="H17" s="233"/>
      <c r="I17" s="233"/>
      <c r="J17" s="233"/>
      <c r="K17" s="233"/>
      <c r="L17" s="233"/>
      <c r="M17" s="233"/>
      <c r="N17" s="233"/>
      <c r="O17" s="233"/>
      <c r="P17" s="233"/>
      <c r="Q17" s="233"/>
      <c r="R17" s="234"/>
    </row>
    <row r="18" spans="1:18" ht="44.25" customHeight="1">
      <c r="A18" s="151"/>
      <c r="B18" s="231" t="str">
        <f>Traduzione!A47</f>
        <v>Misure previste per monitoraggio e proseguimento</v>
      </c>
      <c r="C18" s="232"/>
      <c r="D18" s="349" t="s">
        <v>1</v>
      </c>
      <c r="E18" s="233"/>
      <c r="F18" s="233"/>
      <c r="G18" s="233"/>
      <c r="H18" s="233"/>
      <c r="I18" s="233"/>
      <c r="J18" s="233"/>
      <c r="K18" s="233"/>
      <c r="L18" s="233"/>
      <c r="M18" s="233"/>
      <c r="N18" s="233"/>
      <c r="O18" s="233"/>
      <c r="P18" s="233"/>
      <c r="Q18" s="233"/>
      <c r="R18" s="234"/>
    </row>
    <row r="19" spans="1:9" ht="23.25" customHeight="1">
      <c r="A19" s="151"/>
      <c r="B19" s="169"/>
      <c r="C19" s="169"/>
      <c r="D19" s="169"/>
      <c r="E19" s="169"/>
      <c r="F19" s="169"/>
      <c r="G19" s="169"/>
      <c r="H19" s="169"/>
      <c r="I19" s="169"/>
    </row>
    <row r="20" spans="1:18" ht="23.25">
      <c r="A20" s="151"/>
      <c r="B20" s="250" t="str">
        <f>Traduzione!A48</f>
        <v>Vai alla scheda successiva dedicato all'Inventario delle Emissioni di Base</v>
      </c>
      <c r="C20" s="251"/>
      <c r="D20" s="251"/>
      <c r="E20" s="251"/>
      <c r="F20" s="251"/>
      <c r="G20" s="251"/>
      <c r="H20" s="251"/>
      <c r="I20" s="251"/>
      <c r="J20" s="251"/>
      <c r="K20" s="251"/>
      <c r="L20" s="251"/>
      <c r="M20" s="251"/>
      <c r="N20" s="251"/>
      <c r="O20" s="251"/>
      <c r="P20" s="251"/>
      <c r="Q20" s="251"/>
      <c r="R20" s="251"/>
    </row>
    <row r="21" spans="1:9" ht="13.5" customHeight="1">
      <c r="A21" s="151"/>
      <c r="B21" s="169"/>
      <c r="C21" s="169"/>
      <c r="D21" s="169"/>
      <c r="E21" s="169"/>
      <c r="F21" s="169"/>
      <c r="G21" s="169"/>
      <c r="H21" s="169"/>
      <c r="I21" s="169"/>
    </row>
    <row r="22" spans="2:18" s="21" customFormat="1" ht="12.75" customHeight="1">
      <c r="B22" s="252" t="str">
        <f>Traduzione!$A$211</f>
        <v>ESCLUSIONE DI RESPONSABILITA': La responsabilità per il contenuto di questa pubblicazione è degli autori e non riflette necessariamente l'opinione delle Comunità europee. La Commissione Europea non è responsabile per qualsiasi uso che possa essere fatto delle informazioni ivi contenute.</v>
      </c>
      <c r="C22" s="252"/>
      <c r="D22" s="252"/>
      <c r="E22" s="252"/>
      <c r="F22" s="252"/>
      <c r="G22" s="252"/>
      <c r="H22" s="252"/>
      <c r="I22" s="252"/>
      <c r="J22" s="252"/>
      <c r="K22" s="252"/>
      <c r="L22" s="252"/>
      <c r="M22" s="252"/>
      <c r="N22" s="252"/>
      <c r="O22" s="252"/>
      <c r="P22" s="252"/>
      <c r="Q22" s="252"/>
      <c r="R22" s="252"/>
    </row>
    <row r="23" spans="2:18" s="21" customFormat="1" ht="12.75" customHeight="1">
      <c r="B23" s="252"/>
      <c r="C23" s="252"/>
      <c r="D23" s="252"/>
      <c r="E23" s="252"/>
      <c r="F23" s="252"/>
      <c r="G23" s="252"/>
      <c r="H23" s="252"/>
      <c r="I23" s="252"/>
      <c r="J23" s="252"/>
      <c r="K23" s="252"/>
      <c r="L23" s="252"/>
      <c r="M23" s="252"/>
      <c r="N23" s="252"/>
      <c r="O23" s="252"/>
      <c r="P23" s="252"/>
      <c r="Q23" s="252"/>
      <c r="R23" s="252"/>
    </row>
    <row r="24" spans="2:18" s="21" customFormat="1" ht="12.75" customHeight="1">
      <c r="B24" s="252"/>
      <c r="C24" s="252"/>
      <c r="D24" s="252"/>
      <c r="E24" s="252"/>
      <c r="F24" s="252"/>
      <c r="G24" s="252"/>
      <c r="H24" s="252"/>
      <c r="I24" s="252"/>
      <c r="J24" s="252"/>
      <c r="K24" s="252"/>
      <c r="L24" s="252"/>
      <c r="M24" s="252"/>
      <c r="N24" s="252"/>
      <c r="O24" s="252"/>
      <c r="P24" s="252"/>
      <c r="Q24" s="252"/>
      <c r="R24" s="252"/>
    </row>
    <row r="26" spans="2:15" s="170" customFormat="1" ht="15.75">
      <c r="B26" s="230"/>
      <c r="C26" s="230"/>
      <c r="D26" s="230"/>
      <c r="E26" s="230"/>
      <c r="F26" s="230"/>
      <c r="G26" s="230"/>
      <c r="H26" s="230"/>
      <c r="I26" s="230"/>
      <c r="J26" s="230"/>
      <c r="K26" s="230"/>
      <c r="L26" s="230"/>
      <c r="M26" s="230"/>
      <c r="N26" s="230"/>
      <c r="O26" s="230"/>
    </row>
  </sheetData>
  <sheetProtection/>
  <mergeCells count="22">
    <mergeCell ref="A3:I3"/>
    <mergeCell ref="A4:R4"/>
    <mergeCell ref="M7:O7"/>
    <mergeCell ref="B7:I7"/>
    <mergeCell ref="P5:R5"/>
    <mergeCell ref="B20:R20"/>
    <mergeCell ref="B22:R24"/>
    <mergeCell ref="B10:R10"/>
    <mergeCell ref="B13:C13"/>
    <mergeCell ref="D13:R13"/>
    <mergeCell ref="B14:C14"/>
    <mergeCell ref="D14:R14"/>
    <mergeCell ref="B26:O26"/>
    <mergeCell ref="A1:R1"/>
    <mergeCell ref="B16:C16"/>
    <mergeCell ref="D16:R16"/>
    <mergeCell ref="B17:C17"/>
    <mergeCell ref="D17:R17"/>
    <mergeCell ref="B18:C18"/>
    <mergeCell ref="D18:R18"/>
    <mergeCell ref="B15:C15"/>
    <mergeCell ref="D15:R15"/>
  </mergeCells>
  <printOptions/>
  <pageMargins left="0.7086614173228347" right="0.7086614173228347" top="0.7480314960629921" bottom="0.7480314960629921" header="0.31496062992125984" footer="0.31496062992125984"/>
  <pageSetup fitToHeight="0" horizontalDpi="300" verticalDpi="300" orientation="landscape" paperSize="9" scale="50"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F144"/>
  <sheetViews>
    <sheetView showGridLines="0" showZeros="0" zoomScale="70" zoomScaleNormal="70" zoomScalePageLayoutView="0" workbookViewId="0" topLeftCell="B1">
      <selection activeCell="D44" sqref="D44"/>
    </sheetView>
  </sheetViews>
  <sheetFormatPr defaultColWidth="11.421875" defaultRowHeight="15"/>
  <cols>
    <col min="1" max="1" width="6.7109375" style="124" customWidth="1"/>
    <col min="2" max="2" width="56.140625" style="124" customWidth="1"/>
    <col min="3" max="3" width="13.57421875" style="124" customWidth="1"/>
    <col min="4" max="4" width="12.7109375" style="124" customWidth="1"/>
    <col min="5" max="5" width="11.57421875" style="124" customWidth="1"/>
    <col min="6" max="6" width="12.7109375" style="124" customWidth="1"/>
    <col min="7" max="7" width="11.28125" style="124" customWidth="1"/>
    <col min="8" max="8" width="14.8515625" style="124" customWidth="1"/>
    <col min="9" max="9" width="12.421875" style="124" customWidth="1"/>
    <col min="10" max="10" width="10.7109375" style="124" customWidth="1"/>
    <col min="11" max="11" width="12.00390625" style="124" customWidth="1"/>
    <col min="12" max="12" width="11.421875" style="124" customWidth="1"/>
    <col min="13" max="13" width="15.00390625" style="124" customWidth="1"/>
    <col min="14" max="14" width="11.28125" style="124" customWidth="1"/>
    <col min="15" max="16" width="11.421875" style="124" customWidth="1"/>
    <col min="17" max="17" width="14.421875" style="124" customWidth="1"/>
    <col min="18" max="18" width="12.57421875" style="124" customWidth="1"/>
    <col min="19" max="19" width="13.7109375" style="124" customWidth="1"/>
    <col min="20" max="20" width="14.7109375" style="124" customWidth="1"/>
    <col min="21" max="21" width="17.8515625" style="124" customWidth="1"/>
    <col min="22" max="22" width="11.421875" style="124" customWidth="1"/>
    <col min="23" max="23" width="17.28125" style="124" customWidth="1"/>
    <col min="24" max="24" width="19.421875" style="124" customWidth="1"/>
    <col min="25" max="25" width="14.140625" style="124" customWidth="1"/>
    <col min="26" max="26" width="14.00390625" style="124" customWidth="1"/>
    <col min="27" max="27" width="17.8515625" style="124" customWidth="1"/>
    <col min="28" max="28" width="16.00390625" style="124" customWidth="1"/>
    <col min="29" max="29" width="17.00390625" style="124" customWidth="1"/>
    <col min="30" max="30" width="16.57421875" style="124" customWidth="1"/>
    <col min="31" max="16384" width="11.421875" style="124" customWidth="1"/>
  </cols>
  <sheetData>
    <row r="1" spans="1:21" s="21" customFormat="1" ht="116.25" customHeight="1">
      <c r="A1" s="238" t="str">
        <f>Traduzione!$A$31</f>
        <v>Piano di Azione per l'Energia Sostenibile Insulare (ISEAP)</v>
      </c>
      <c r="B1" s="238"/>
      <c r="C1" s="238"/>
      <c r="D1" s="238"/>
      <c r="E1" s="238"/>
      <c r="F1" s="238"/>
      <c r="G1" s="238"/>
      <c r="H1" s="238"/>
      <c r="I1" s="238"/>
      <c r="J1" s="238"/>
      <c r="K1" s="238"/>
      <c r="L1" s="238"/>
      <c r="M1" s="238"/>
      <c r="N1" s="238"/>
      <c r="O1" s="238"/>
      <c r="P1" s="238"/>
      <c r="Q1" s="238"/>
      <c r="R1" s="238"/>
      <c r="S1" s="238"/>
      <c r="T1" s="238"/>
      <c r="U1" s="238"/>
    </row>
    <row r="2" spans="1:21" s="21" customFormat="1" ht="28.5" customHeight="1">
      <c r="A2" s="81"/>
      <c r="B2" s="82" t="s">
        <v>1201</v>
      </c>
      <c r="C2" s="81"/>
      <c r="D2" s="81"/>
      <c r="E2" s="81"/>
      <c r="F2" s="85"/>
      <c r="G2" s="85"/>
      <c r="H2" s="86"/>
      <c r="I2" s="83" t="str">
        <f>Traduzione!$A$10</f>
        <v>Isola</v>
      </c>
      <c r="J2" s="84" t="str">
        <f>'Inizia qui'!$B$5</f>
        <v>Sardegna</v>
      </c>
      <c r="K2" s="86"/>
      <c r="L2" s="86"/>
      <c r="M2" s="86"/>
      <c r="N2" s="86"/>
      <c r="O2" s="86"/>
      <c r="P2" s="86"/>
      <c r="Q2" s="86"/>
      <c r="R2" s="158"/>
      <c r="S2" s="160"/>
      <c r="T2" s="83" t="str">
        <f>Traduzione!$A$50</f>
        <v>DATI GENERALI</v>
      </c>
      <c r="U2" s="159">
        <f>'Inizia qui'!$B$6</f>
        <v>2005</v>
      </c>
    </row>
    <row r="3" spans="1:20" ht="28.5" customHeight="1">
      <c r="A3" s="123"/>
      <c r="D3" s="123"/>
      <c r="E3" s="123"/>
      <c r="F3" s="123"/>
      <c r="G3" s="123"/>
      <c r="H3" s="123"/>
      <c r="I3" s="123"/>
      <c r="J3" s="125"/>
      <c r="K3" s="125"/>
      <c r="T3" s="27"/>
    </row>
    <row r="4" spans="1:30" ht="46.5" customHeight="1">
      <c r="A4" s="254" t="str">
        <f>Traduzione!A49</f>
        <v>INVENTARIO DELLE EMISSIONI DI BASE</v>
      </c>
      <c r="B4" s="254"/>
      <c r="C4" s="254"/>
      <c r="D4" s="254"/>
      <c r="E4" s="254"/>
      <c r="F4" s="254"/>
      <c r="G4" s="254"/>
      <c r="H4" s="254"/>
      <c r="I4" s="254"/>
      <c r="J4" s="254"/>
      <c r="K4" s="254"/>
      <c r="L4" s="254"/>
      <c r="M4" s="254"/>
      <c r="N4" s="254"/>
      <c r="O4" s="254"/>
      <c r="P4" s="254"/>
      <c r="Q4" s="254"/>
      <c r="R4" s="254"/>
      <c r="S4" s="254"/>
      <c r="T4" s="254"/>
      <c r="U4" s="254"/>
      <c r="V4" s="204"/>
      <c r="W4" s="204"/>
      <c r="X4" s="204"/>
      <c r="Y4" s="204"/>
      <c r="Z4" s="204"/>
      <c r="AA4" s="204"/>
      <c r="AB4" s="204"/>
      <c r="AC4" s="204"/>
      <c r="AD4" s="204"/>
    </row>
    <row r="5" spans="1:14" ht="13.5" customHeight="1">
      <c r="A5" s="127"/>
      <c r="B5" s="128"/>
      <c r="C5" s="129"/>
      <c r="D5" s="129"/>
      <c r="E5" s="129"/>
      <c r="F5" s="129"/>
      <c r="G5" s="129"/>
      <c r="H5" s="129"/>
      <c r="I5" s="129"/>
      <c r="J5" s="129"/>
      <c r="K5" s="130"/>
      <c r="L5" s="130"/>
      <c r="M5" s="130"/>
      <c r="N5" s="130"/>
    </row>
    <row r="6" spans="1:21" ht="21">
      <c r="A6" s="135"/>
      <c r="B6" s="144"/>
      <c r="C6" s="145"/>
      <c r="D6" s="146"/>
      <c r="E6" s="146"/>
      <c r="F6" s="146"/>
      <c r="G6" s="147"/>
      <c r="H6" s="148"/>
      <c r="S6" s="258" t="str">
        <f>Traduzione!$A$53</f>
        <v>Campi obbligatori</v>
      </c>
      <c r="T6" s="258"/>
      <c r="U6" s="258"/>
    </row>
    <row r="7" spans="1:12" s="133" customFormat="1" ht="36">
      <c r="A7" s="131" t="s">
        <v>751</v>
      </c>
      <c r="B7" s="132" t="str">
        <f>Traduzione!A50</f>
        <v>DATI GENERALI</v>
      </c>
      <c r="L7" s="134"/>
    </row>
    <row r="8" spans="1:7" ht="21">
      <c r="A8" s="135"/>
      <c r="B8" s="137" t="str">
        <f>Traduzione!A52</f>
        <v>Numero abitanti</v>
      </c>
      <c r="C8" s="285">
        <v>1673607</v>
      </c>
      <c r="D8" s="286"/>
      <c r="E8" s="161" t="str">
        <f>"("&amp;U2&amp;")"</f>
        <v>(2005)</v>
      </c>
      <c r="F8" s="138"/>
      <c r="G8" s="139"/>
    </row>
    <row r="9" spans="1:11" ht="11.25" customHeight="1">
      <c r="A9" s="135"/>
      <c r="B9" s="138"/>
      <c r="C9" s="138"/>
      <c r="D9" s="138"/>
      <c r="E9" s="136"/>
      <c r="F9" s="136"/>
      <c r="G9" s="136"/>
      <c r="H9" s="140"/>
      <c r="I9" s="138"/>
      <c r="J9" s="139"/>
      <c r="K9" s="141"/>
    </row>
    <row r="10" spans="1:11" ht="21">
      <c r="A10" s="142"/>
      <c r="B10" s="136" t="str">
        <f>Traduzione!A13</f>
        <v>Metodo di calcolo del CO2</v>
      </c>
      <c r="C10" s="281" t="str">
        <f>'Inizia qui'!F7</f>
        <v>IPCC fattori di emissione </v>
      </c>
      <c r="D10" s="281"/>
      <c r="E10" s="281"/>
      <c r="F10" s="281"/>
      <c r="G10" s="281"/>
      <c r="H10" s="281"/>
      <c r="I10" s="281"/>
      <c r="J10" s="281"/>
      <c r="K10" s="143"/>
    </row>
    <row r="11" spans="1:18" ht="17.25" customHeight="1">
      <c r="A11" s="126"/>
      <c r="B11" s="126"/>
      <c r="C11" s="126"/>
      <c r="D11" s="126"/>
      <c r="E11" s="126"/>
      <c r="F11" s="126"/>
      <c r="G11" s="126"/>
      <c r="H11" s="126"/>
      <c r="I11" s="126"/>
      <c r="J11" s="126"/>
      <c r="K11" s="126"/>
      <c r="L11" s="126"/>
      <c r="M11" s="126"/>
      <c r="N11" s="126"/>
      <c r="O11" s="126"/>
      <c r="P11" s="126"/>
      <c r="Q11" s="126"/>
      <c r="R11" s="126"/>
    </row>
    <row r="12" spans="1:14" s="133" customFormat="1" ht="36">
      <c r="A12" s="131" t="s">
        <v>755</v>
      </c>
      <c r="B12" s="132" t="str">
        <f>Traduzione!A54</f>
        <v>RISULTATI DEL BILANCIO ENERGETICO</v>
      </c>
      <c r="C12" s="131"/>
      <c r="D12" s="132"/>
      <c r="E12" s="131"/>
      <c r="F12" s="132"/>
      <c r="G12" s="131"/>
      <c r="H12" s="132"/>
      <c r="I12" s="131"/>
      <c r="J12" s="132"/>
      <c r="K12" s="149"/>
      <c r="L12" s="149"/>
      <c r="M12" s="149"/>
      <c r="N12" s="149"/>
    </row>
    <row r="13" spans="2:21" s="90" customFormat="1" ht="31.5">
      <c r="B13" s="91" t="str">
        <f>Traduzione!A55</f>
        <v>DOMANDA ENERGIA FINALE</v>
      </c>
      <c r="C13" s="91"/>
      <c r="D13" s="91"/>
      <c r="E13" s="91"/>
      <c r="F13" s="91"/>
      <c r="G13" s="91"/>
      <c r="H13" s="91"/>
      <c r="I13" s="91"/>
      <c r="J13" s="91"/>
      <c r="K13" s="91"/>
      <c r="L13" s="91"/>
      <c r="M13" s="91"/>
      <c r="N13" s="91"/>
      <c r="O13" s="91"/>
      <c r="P13" s="91"/>
      <c r="Q13" s="91"/>
      <c r="R13" s="91"/>
      <c r="S13" s="91"/>
      <c r="T13" s="91"/>
      <c r="U13" s="92" t="str">
        <f>Traduzione!$A$21</f>
        <v>[MWh]</v>
      </c>
    </row>
    <row r="14" spans="2:21" s="55" customFormat="1" ht="32.25" customHeight="1">
      <c r="B14" s="272" t="str">
        <f>Traduzione!A56</f>
        <v>SETTORE DELLA DOMANDA</v>
      </c>
      <c r="C14" s="274" t="str">
        <f>Traduzione!A93</f>
        <v>ENERGIA PER USO FINALE</v>
      </c>
      <c r="D14" s="275"/>
      <c r="E14" s="275"/>
      <c r="F14" s="275"/>
      <c r="G14" s="275"/>
      <c r="H14" s="275"/>
      <c r="I14" s="275"/>
      <c r="J14" s="275"/>
      <c r="K14" s="275"/>
      <c r="L14" s="275"/>
      <c r="M14" s="275"/>
      <c r="N14" s="275"/>
      <c r="O14" s="275"/>
      <c r="P14" s="275"/>
      <c r="Q14" s="275"/>
      <c r="R14" s="275"/>
      <c r="S14" s="275"/>
      <c r="T14" s="275"/>
      <c r="U14" s="276"/>
    </row>
    <row r="15" spans="2:21" s="55" customFormat="1" ht="28.5" customHeight="1">
      <c r="B15" s="273"/>
      <c r="C15" s="274" t="str">
        <f>Traduzione!A94</f>
        <v>Servizi energetici centralizzati</v>
      </c>
      <c r="D15" s="275"/>
      <c r="E15" s="275"/>
      <c r="F15" s="276"/>
      <c r="G15" s="274" t="str">
        <f>Traduzione!A98</f>
        <v>Combustibili fossili</v>
      </c>
      <c r="H15" s="275"/>
      <c r="I15" s="275"/>
      <c r="J15" s="275"/>
      <c r="K15" s="275"/>
      <c r="L15" s="275"/>
      <c r="M15" s="276"/>
      <c r="N15" s="274" t="str">
        <f>Traduzione!A105</f>
        <v>Fonti di energia rinnovabile (ad esclusione dell'elettricità e del calore venduti a reti pubbliche)</v>
      </c>
      <c r="O15" s="275"/>
      <c r="P15" s="275"/>
      <c r="Q15" s="275"/>
      <c r="R15" s="275"/>
      <c r="S15" s="275"/>
      <c r="T15" s="276"/>
      <c r="U15" s="272" t="str">
        <f>Traduzione!A118</f>
        <v>TOTALE</v>
      </c>
    </row>
    <row r="16" spans="2:21" s="66" customFormat="1" ht="67.5" customHeight="1">
      <c r="B16" s="65" t="str">
        <f>Traduzione!A58</f>
        <v>Descrizione del settore</v>
      </c>
      <c r="C16" s="116" t="str">
        <f>Traduzione!A95</f>
        <v>Elettricità da rete pubblica</v>
      </c>
      <c r="D16" s="116" t="str">
        <f>Traduzione!A96</f>
        <v>Calore da teleriscaldamento</v>
      </c>
      <c r="E16" s="116" t="str">
        <f>Traduzione!A97</f>
        <v>Freddo da telereffreddamento</v>
      </c>
      <c r="F16" s="116" t="str">
        <f>Traduzione!A116</f>
        <v>Totale parziale</v>
      </c>
      <c r="G16" s="116" t="str">
        <f>Traduzione!A99</f>
        <v>Olio combustibile</v>
      </c>
      <c r="H16" s="116" t="str">
        <f>Traduzione!A100</f>
        <v>Diesel</v>
      </c>
      <c r="I16" s="116" t="str">
        <f>Traduzione!A101</f>
        <v>Benzina</v>
      </c>
      <c r="J16" s="116" t="str">
        <f>Traduzione!A102</f>
        <v>GPL</v>
      </c>
      <c r="K16" s="116" t="str">
        <f>Traduzione!A103</f>
        <v>Gas naturali</v>
      </c>
      <c r="L16" s="116" t="str">
        <f>Traduzione!A104</f>
        <v>Carbone</v>
      </c>
      <c r="M16" s="116" t="str">
        <f>Traduzione!A116</f>
        <v>Totale parziale</v>
      </c>
      <c r="N16" s="116" t="str">
        <f>Traduzione!A108</f>
        <v>Idroelettrico</v>
      </c>
      <c r="O16" s="116" t="str">
        <f>Traduzione!A109</f>
        <v>Eolico</v>
      </c>
      <c r="P16" s="116" t="str">
        <f>Traduzione!A110</f>
        <v>Solare</v>
      </c>
      <c r="Q16" s="116" t="str">
        <f>Traduzione!A111</f>
        <v>Geotermico</v>
      </c>
      <c r="R16" s="116" t="str">
        <f>Traduzione!A112</f>
        <v>Oceanico</v>
      </c>
      <c r="S16" s="116" t="str">
        <f>Traduzione!A113</f>
        <v>Biomassa</v>
      </c>
      <c r="T16" s="116" t="str">
        <f>Traduzione!A116</f>
        <v>Totale parziale</v>
      </c>
      <c r="U16" s="273"/>
    </row>
    <row r="17" spans="1:21" s="21" customFormat="1" ht="15.75">
      <c r="A17" s="22"/>
      <c r="B17" s="70" t="str">
        <f>Traduzione!A59</f>
        <v>RESIDENZIALE</v>
      </c>
      <c r="C17" s="122">
        <f>SUM(C18:C26)</f>
        <v>2244000</v>
      </c>
      <c r="D17" s="122">
        <f>SUM(D18:D26)</f>
        <v>1</v>
      </c>
      <c r="E17" s="122">
        <f>SUM(E18:E26)</f>
        <v>0</v>
      </c>
      <c r="F17" s="68">
        <f aca="true" t="shared" si="0" ref="F17:F52">SUM(C17:E17)</f>
        <v>2244001</v>
      </c>
      <c r="G17" s="122">
        <f aca="true" t="shared" si="1" ref="G17:L17">SUM(G18:G26)</f>
        <v>0</v>
      </c>
      <c r="H17" s="122">
        <f t="shared" si="1"/>
        <v>1418000</v>
      </c>
      <c r="I17" s="122">
        <f t="shared" si="1"/>
        <v>0</v>
      </c>
      <c r="J17" s="122">
        <f t="shared" si="1"/>
        <v>1604000</v>
      </c>
      <c r="K17" s="122">
        <f t="shared" si="1"/>
        <v>3</v>
      </c>
      <c r="L17" s="122">
        <f t="shared" si="1"/>
        <v>29000</v>
      </c>
      <c r="M17" s="68">
        <f aca="true" t="shared" si="2" ref="M17:M52">SUM(G17:L17)</f>
        <v>3051003</v>
      </c>
      <c r="N17" s="122">
        <f aca="true" t="shared" si="3" ref="N17:S17">SUM(N18:N26)</f>
        <v>0</v>
      </c>
      <c r="O17" s="122">
        <f t="shared" si="3"/>
        <v>0</v>
      </c>
      <c r="P17" s="122">
        <f t="shared" si="3"/>
        <v>1000</v>
      </c>
      <c r="Q17" s="122">
        <f t="shared" si="3"/>
        <v>0</v>
      </c>
      <c r="R17" s="122">
        <f t="shared" si="3"/>
        <v>0</v>
      </c>
      <c r="S17" s="122">
        <f t="shared" si="3"/>
        <v>1164000</v>
      </c>
      <c r="T17" s="68">
        <f>SUM(N17:S17)</f>
        <v>1165000</v>
      </c>
      <c r="U17" s="68">
        <f>F17+M17+T17</f>
        <v>6460004</v>
      </c>
    </row>
    <row r="18" spans="1:21" s="21" customFormat="1" ht="15.75">
      <c r="A18" s="22"/>
      <c r="B18" s="194" t="str">
        <f>Traduzione!A60</f>
        <v>Acqua calda</v>
      </c>
      <c r="C18" s="222">
        <v>300000</v>
      </c>
      <c r="D18" s="222"/>
      <c r="E18" s="222"/>
      <c r="F18" s="68">
        <f t="shared" si="0"/>
        <v>300000</v>
      </c>
      <c r="G18" s="222"/>
      <c r="H18" s="222"/>
      <c r="I18" s="222"/>
      <c r="J18" s="222">
        <v>30000</v>
      </c>
      <c r="K18" s="222">
        <v>1</v>
      </c>
      <c r="L18" s="222"/>
      <c r="M18" s="68">
        <f t="shared" si="2"/>
        <v>30001</v>
      </c>
      <c r="N18" s="222"/>
      <c r="O18" s="222"/>
      <c r="P18" s="222"/>
      <c r="Q18" s="222"/>
      <c r="R18" s="222"/>
      <c r="S18" s="222"/>
      <c r="T18" s="68">
        <f aca="true" t="shared" si="4" ref="T18:T52">SUM(N18:S18)</f>
        <v>0</v>
      </c>
      <c r="U18" s="68">
        <f aca="true" t="shared" si="5" ref="U18:U52">F18+M18+T18</f>
        <v>330001</v>
      </c>
    </row>
    <row r="19" spans="1:21" s="21" customFormat="1" ht="15.75">
      <c r="A19" s="22"/>
      <c r="B19" s="194" t="str">
        <f>Traduzione!A61</f>
        <v>Riscaldamento e raffreddamento</v>
      </c>
      <c r="C19" s="222">
        <v>100000</v>
      </c>
      <c r="D19" s="222">
        <v>1</v>
      </c>
      <c r="E19" s="222"/>
      <c r="F19" s="68">
        <f t="shared" si="0"/>
        <v>100001</v>
      </c>
      <c r="G19" s="222"/>
      <c r="H19" s="222">
        <v>1418000</v>
      </c>
      <c r="I19" s="222"/>
      <c r="J19" s="222">
        <v>174000</v>
      </c>
      <c r="K19" s="222">
        <v>1</v>
      </c>
      <c r="L19" s="222">
        <v>29000</v>
      </c>
      <c r="M19" s="68">
        <f t="shared" si="2"/>
        <v>1621001</v>
      </c>
      <c r="N19" s="222"/>
      <c r="O19" s="222"/>
      <c r="P19" s="222">
        <v>1000</v>
      </c>
      <c r="Q19" s="222"/>
      <c r="R19" s="222"/>
      <c r="S19" s="222">
        <v>1164000</v>
      </c>
      <c r="T19" s="68">
        <f t="shared" si="4"/>
        <v>1165000</v>
      </c>
      <c r="U19" s="68">
        <f t="shared" si="5"/>
        <v>2886002</v>
      </c>
    </row>
    <row r="20" spans="1:21" s="21" customFormat="1" ht="15.75">
      <c r="A20" s="22"/>
      <c r="B20" s="194" t="str">
        <f>Traduzione!A62</f>
        <v>Illuminazione</v>
      </c>
      <c r="C20" s="222">
        <v>400000</v>
      </c>
      <c r="D20" s="222"/>
      <c r="E20" s="222"/>
      <c r="F20" s="68">
        <f t="shared" si="0"/>
        <v>400000</v>
      </c>
      <c r="G20" s="222"/>
      <c r="H20" s="222"/>
      <c r="I20" s="222"/>
      <c r="J20" s="222"/>
      <c r="K20" s="222"/>
      <c r="L20" s="222"/>
      <c r="M20" s="68">
        <f t="shared" si="2"/>
        <v>0</v>
      </c>
      <c r="N20" s="222"/>
      <c r="O20" s="222"/>
      <c r="P20" s="222"/>
      <c r="Q20" s="222"/>
      <c r="R20" s="222"/>
      <c r="S20" s="222"/>
      <c r="T20" s="68">
        <f t="shared" si="4"/>
        <v>0</v>
      </c>
      <c r="U20" s="68">
        <f t="shared" si="5"/>
        <v>400000</v>
      </c>
    </row>
    <row r="21" spans="1:21" s="21" customFormat="1" ht="15.75">
      <c r="A21" s="22"/>
      <c r="B21" s="194" t="str">
        <f>Traduzione!A63</f>
        <v>Cucina</v>
      </c>
      <c r="C21" s="222">
        <v>50000</v>
      </c>
      <c r="D21" s="222"/>
      <c r="E21" s="222"/>
      <c r="F21" s="68">
        <f t="shared" si="0"/>
        <v>50000</v>
      </c>
      <c r="G21" s="222"/>
      <c r="H21" s="222"/>
      <c r="I21" s="222"/>
      <c r="J21" s="222">
        <v>1400000</v>
      </c>
      <c r="K21" s="222">
        <v>1</v>
      </c>
      <c r="L21" s="222"/>
      <c r="M21" s="68">
        <f t="shared" si="2"/>
        <v>1400001</v>
      </c>
      <c r="N21" s="222"/>
      <c r="O21" s="222"/>
      <c r="P21" s="222"/>
      <c r="Q21" s="222"/>
      <c r="R21" s="222"/>
      <c r="S21" s="222"/>
      <c r="T21" s="68">
        <f t="shared" si="4"/>
        <v>0</v>
      </c>
      <c r="U21" s="68">
        <f t="shared" si="5"/>
        <v>1450001</v>
      </c>
    </row>
    <row r="22" spans="1:21" s="21" customFormat="1" ht="15.75">
      <c r="A22" s="22"/>
      <c r="B22" s="194" t="str">
        <f>Traduzione!A64</f>
        <v>Frigoriferi e congelatori</v>
      </c>
      <c r="C22" s="222">
        <v>80000</v>
      </c>
      <c r="D22" s="222"/>
      <c r="E22" s="222"/>
      <c r="F22" s="68">
        <f t="shared" si="0"/>
        <v>80000</v>
      </c>
      <c r="G22" s="222"/>
      <c r="H22" s="222"/>
      <c r="I22" s="222"/>
      <c r="J22" s="222"/>
      <c r="K22" s="222"/>
      <c r="L22" s="222"/>
      <c r="M22" s="68">
        <f t="shared" si="2"/>
        <v>0</v>
      </c>
      <c r="N22" s="222"/>
      <c r="O22" s="222"/>
      <c r="P22" s="222"/>
      <c r="Q22" s="222"/>
      <c r="R22" s="222"/>
      <c r="S22" s="222"/>
      <c r="T22" s="68">
        <f t="shared" si="4"/>
        <v>0</v>
      </c>
      <c r="U22" s="68">
        <f t="shared" si="5"/>
        <v>80000</v>
      </c>
    </row>
    <row r="23" spans="1:21" s="21" customFormat="1" ht="15.75">
      <c r="A23" s="22"/>
      <c r="B23" s="194" t="str">
        <f>Traduzione!A65</f>
        <v>Lavatrici e asciugatrici</v>
      </c>
      <c r="C23" s="222">
        <v>800000</v>
      </c>
      <c r="D23" s="222"/>
      <c r="E23" s="222"/>
      <c r="F23" s="68">
        <f t="shared" si="0"/>
        <v>800000</v>
      </c>
      <c r="G23" s="222"/>
      <c r="H23" s="222"/>
      <c r="I23" s="222"/>
      <c r="J23" s="222"/>
      <c r="K23" s="222"/>
      <c r="L23" s="222"/>
      <c r="M23" s="68">
        <f t="shared" si="2"/>
        <v>0</v>
      </c>
      <c r="N23" s="222"/>
      <c r="O23" s="222"/>
      <c r="P23" s="222"/>
      <c r="Q23" s="222"/>
      <c r="R23" s="222"/>
      <c r="S23" s="222"/>
      <c r="T23" s="68">
        <f t="shared" si="4"/>
        <v>0</v>
      </c>
      <c r="U23" s="68">
        <f t="shared" si="5"/>
        <v>800000</v>
      </c>
    </row>
    <row r="24" spans="1:21" s="21" customFormat="1" ht="15.75">
      <c r="A24" s="22"/>
      <c r="B24" s="194" t="str">
        <f>Traduzione!A66</f>
        <v>Lavastoviglie</v>
      </c>
      <c r="C24" s="222">
        <v>400000</v>
      </c>
      <c r="D24" s="222"/>
      <c r="E24" s="222"/>
      <c r="F24" s="68">
        <f t="shared" si="0"/>
        <v>400000</v>
      </c>
      <c r="G24" s="222"/>
      <c r="H24" s="222"/>
      <c r="I24" s="222"/>
      <c r="J24" s="222"/>
      <c r="K24" s="222"/>
      <c r="L24" s="222"/>
      <c r="M24" s="68">
        <f t="shared" si="2"/>
        <v>0</v>
      </c>
      <c r="N24" s="222"/>
      <c r="O24" s="222"/>
      <c r="P24" s="222"/>
      <c r="Q24" s="222"/>
      <c r="R24" s="222"/>
      <c r="S24" s="222"/>
      <c r="T24" s="68">
        <f t="shared" si="4"/>
        <v>0</v>
      </c>
      <c r="U24" s="68">
        <f t="shared" si="5"/>
        <v>400000</v>
      </c>
    </row>
    <row r="25" spans="1:21" s="21" customFormat="1" ht="15.75">
      <c r="A25" s="22"/>
      <c r="B25" s="194" t="str">
        <f>Traduzione!A67</f>
        <v>Televisori</v>
      </c>
      <c r="C25" s="222">
        <v>30000</v>
      </c>
      <c r="D25" s="222"/>
      <c r="E25" s="222"/>
      <c r="F25" s="68">
        <f t="shared" si="0"/>
        <v>30000</v>
      </c>
      <c r="G25" s="222"/>
      <c r="H25" s="222"/>
      <c r="I25" s="222"/>
      <c r="J25" s="222"/>
      <c r="K25" s="222"/>
      <c r="L25" s="222"/>
      <c r="M25" s="68">
        <f t="shared" si="2"/>
        <v>0</v>
      </c>
      <c r="N25" s="222"/>
      <c r="O25" s="222"/>
      <c r="P25" s="222"/>
      <c r="Q25" s="222"/>
      <c r="R25" s="222"/>
      <c r="S25" s="222"/>
      <c r="T25" s="68">
        <f t="shared" si="4"/>
        <v>0</v>
      </c>
      <c r="U25" s="68">
        <f t="shared" si="5"/>
        <v>30000</v>
      </c>
    </row>
    <row r="26" spans="1:21" s="21" customFormat="1" ht="15.75">
      <c r="A26" s="22"/>
      <c r="B26" s="194" t="str">
        <f>Traduzione!A68</f>
        <v>Altri apparecchi elettrici</v>
      </c>
      <c r="C26" s="222">
        <v>84000</v>
      </c>
      <c r="D26" s="222"/>
      <c r="E26" s="222"/>
      <c r="F26" s="68">
        <f t="shared" si="0"/>
        <v>84000</v>
      </c>
      <c r="G26" s="222"/>
      <c r="H26" s="222"/>
      <c r="I26" s="222"/>
      <c r="J26" s="222"/>
      <c r="K26" s="222"/>
      <c r="L26" s="222"/>
      <c r="M26" s="68">
        <f t="shared" si="2"/>
        <v>0</v>
      </c>
      <c r="N26" s="222"/>
      <c r="O26" s="222"/>
      <c r="P26" s="222"/>
      <c r="Q26" s="222"/>
      <c r="R26" s="222"/>
      <c r="S26" s="222"/>
      <c r="T26" s="68">
        <f t="shared" si="4"/>
        <v>0</v>
      </c>
      <c r="U26" s="68">
        <f t="shared" si="5"/>
        <v>84000</v>
      </c>
    </row>
    <row r="27" spans="1:21" s="21" customFormat="1" ht="15.75">
      <c r="A27" s="22"/>
      <c r="B27" s="70" t="str">
        <f>Traduzione!A69</f>
        <v>SETTORE PRIMARIO</v>
      </c>
      <c r="C27" s="122">
        <f>SUM(C28:C29)</f>
        <v>266000</v>
      </c>
      <c r="D27" s="122">
        <f>SUM(D28:D29)</f>
        <v>0</v>
      </c>
      <c r="E27" s="122">
        <f>SUM(E28:E29)</f>
        <v>0</v>
      </c>
      <c r="F27" s="68">
        <f t="shared" si="0"/>
        <v>266000</v>
      </c>
      <c r="G27" s="122">
        <f aca="true" t="shared" si="6" ref="G27:L27">SUM(G28:G29)</f>
        <v>30000</v>
      </c>
      <c r="H27" s="122">
        <f t="shared" si="6"/>
        <v>937000</v>
      </c>
      <c r="I27" s="122">
        <f t="shared" si="6"/>
        <v>4000</v>
      </c>
      <c r="J27" s="122">
        <f t="shared" si="6"/>
        <v>54000</v>
      </c>
      <c r="K27" s="122">
        <f t="shared" si="6"/>
        <v>0</v>
      </c>
      <c r="L27" s="122">
        <f t="shared" si="6"/>
        <v>0</v>
      </c>
      <c r="M27" s="68">
        <f t="shared" si="2"/>
        <v>1025000</v>
      </c>
      <c r="N27" s="122">
        <f aca="true" t="shared" si="7" ref="N27:S27">SUM(N28:N29)</f>
        <v>0</v>
      </c>
      <c r="O27" s="122">
        <f t="shared" si="7"/>
        <v>0</v>
      </c>
      <c r="P27" s="122">
        <f t="shared" si="7"/>
        <v>0</v>
      </c>
      <c r="Q27" s="122">
        <f t="shared" si="7"/>
        <v>0</v>
      </c>
      <c r="R27" s="122">
        <f t="shared" si="7"/>
        <v>0</v>
      </c>
      <c r="S27" s="122">
        <f t="shared" si="7"/>
        <v>0</v>
      </c>
      <c r="T27" s="68">
        <f t="shared" si="4"/>
        <v>0</v>
      </c>
      <c r="U27" s="68">
        <f t="shared" si="5"/>
        <v>1291000</v>
      </c>
    </row>
    <row r="28" spans="1:21" s="21" customFormat="1" ht="15.75">
      <c r="A28" s="22"/>
      <c r="B28" s="195" t="str">
        <f>Traduzione!A70</f>
        <v>Agricoltura, silvicoltura e pesca</v>
      </c>
      <c r="C28" s="222">
        <v>202000</v>
      </c>
      <c r="D28" s="222"/>
      <c r="E28" s="222"/>
      <c r="F28" s="68">
        <f t="shared" si="0"/>
        <v>202000</v>
      </c>
      <c r="G28" s="222"/>
      <c r="H28" s="222">
        <v>927000</v>
      </c>
      <c r="I28" s="222">
        <v>4000</v>
      </c>
      <c r="J28" s="222">
        <v>54000</v>
      </c>
      <c r="K28" s="222"/>
      <c r="L28" s="222"/>
      <c r="M28" s="68">
        <f t="shared" si="2"/>
        <v>985000</v>
      </c>
      <c r="N28" s="222"/>
      <c r="O28" s="222"/>
      <c r="P28" s="222"/>
      <c r="Q28" s="222"/>
      <c r="R28" s="222"/>
      <c r="S28" s="222"/>
      <c r="T28" s="68">
        <f t="shared" si="4"/>
        <v>0</v>
      </c>
      <c r="U28" s="68">
        <f t="shared" si="5"/>
        <v>1187000</v>
      </c>
    </row>
    <row r="29" spans="1:21" s="21" customFormat="1" ht="15.75">
      <c r="A29" s="22"/>
      <c r="B29" s="195" t="str">
        <f>Traduzione!A71</f>
        <v>Estrazione di minerali</v>
      </c>
      <c r="C29" s="222">
        <v>64000</v>
      </c>
      <c r="D29" s="222"/>
      <c r="E29" s="222"/>
      <c r="F29" s="68">
        <f t="shared" si="0"/>
        <v>64000</v>
      </c>
      <c r="G29" s="222">
        <v>30000</v>
      </c>
      <c r="H29" s="222">
        <v>10000</v>
      </c>
      <c r="I29" s="222"/>
      <c r="J29" s="222"/>
      <c r="K29" s="222"/>
      <c r="L29" s="222"/>
      <c r="M29" s="68">
        <f t="shared" si="2"/>
        <v>40000</v>
      </c>
      <c r="N29" s="222"/>
      <c r="O29" s="222"/>
      <c r="P29" s="222"/>
      <c r="Q29" s="222"/>
      <c r="R29" s="222"/>
      <c r="S29" s="222"/>
      <c r="T29" s="68">
        <f t="shared" si="4"/>
        <v>0</v>
      </c>
      <c r="U29" s="68">
        <f t="shared" si="5"/>
        <v>104000</v>
      </c>
    </row>
    <row r="30" spans="1:21" s="21" customFormat="1" ht="15.75">
      <c r="A30" s="22"/>
      <c r="B30" s="65" t="str">
        <f>Traduzione!A72</f>
        <v>SETTORE SECONDARIO</v>
      </c>
      <c r="C30" s="122">
        <f>SUM(C31:C33)</f>
        <v>7140000</v>
      </c>
      <c r="D30" s="122">
        <f>SUM(D31:D33)</f>
        <v>1</v>
      </c>
      <c r="E30" s="122">
        <f>SUM(E31:E33)</f>
        <v>0</v>
      </c>
      <c r="F30" s="68">
        <f t="shared" si="0"/>
        <v>7140001</v>
      </c>
      <c r="G30" s="122">
        <f aca="true" t="shared" si="8" ref="G30:L30">SUM(G31:G33)</f>
        <v>2163000</v>
      </c>
      <c r="H30" s="122">
        <f t="shared" si="8"/>
        <v>127000</v>
      </c>
      <c r="I30" s="122">
        <f t="shared" si="8"/>
        <v>0</v>
      </c>
      <c r="J30" s="122">
        <f t="shared" si="8"/>
        <v>4463000</v>
      </c>
      <c r="K30" s="122">
        <f t="shared" si="8"/>
        <v>889000</v>
      </c>
      <c r="L30" s="122">
        <f t="shared" si="8"/>
        <v>1841000</v>
      </c>
      <c r="M30" s="68">
        <f t="shared" si="2"/>
        <v>9483000</v>
      </c>
      <c r="N30" s="122">
        <f aca="true" t="shared" si="9" ref="N30:S30">SUM(N31:N33)</f>
        <v>0</v>
      </c>
      <c r="O30" s="122">
        <f t="shared" si="9"/>
        <v>0</v>
      </c>
      <c r="P30" s="122">
        <f t="shared" si="9"/>
        <v>0</v>
      </c>
      <c r="Q30" s="122">
        <f t="shared" si="9"/>
        <v>0</v>
      </c>
      <c r="R30" s="122">
        <f t="shared" si="9"/>
        <v>0</v>
      </c>
      <c r="S30" s="122">
        <f t="shared" si="9"/>
        <v>16000</v>
      </c>
      <c r="T30" s="68">
        <f t="shared" si="4"/>
        <v>16000</v>
      </c>
      <c r="U30" s="68">
        <f t="shared" si="5"/>
        <v>16639001</v>
      </c>
    </row>
    <row r="31" spans="1:21" s="21" customFormat="1" ht="15.75">
      <c r="A31" s="22"/>
      <c r="B31" s="195" t="str">
        <f>Traduzione!A73</f>
        <v>Manifattura</v>
      </c>
      <c r="C31" s="222">
        <v>7140000</v>
      </c>
      <c r="D31" s="222">
        <v>1</v>
      </c>
      <c r="E31" s="222"/>
      <c r="F31" s="68">
        <f t="shared" si="0"/>
        <v>7140001</v>
      </c>
      <c r="G31" s="222">
        <v>2163000</v>
      </c>
      <c r="H31" s="222">
        <v>107000</v>
      </c>
      <c r="I31" s="222"/>
      <c r="J31" s="222">
        <v>4463000</v>
      </c>
      <c r="K31" s="222">
        <v>889000</v>
      </c>
      <c r="L31" s="222">
        <v>1841000</v>
      </c>
      <c r="M31" s="68">
        <f t="shared" si="2"/>
        <v>9463000</v>
      </c>
      <c r="N31" s="222"/>
      <c r="O31" s="222"/>
      <c r="P31" s="222"/>
      <c r="Q31" s="222"/>
      <c r="R31" s="222"/>
      <c r="S31" s="222">
        <v>16000</v>
      </c>
      <c r="T31" s="68">
        <f t="shared" si="4"/>
        <v>16000</v>
      </c>
      <c r="U31" s="68">
        <f t="shared" si="5"/>
        <v>16619001</v>
      </c>
    </row>
    <row r="32" spans="1:21" s="21" customFormat="1" ht="30">
      <c r="A32" s="22"/>
      <c r="B32" s="195" t="str">
        <f>Traduzione!A74</f>
        <v>Fornitura di acqua, reti fognarie, gestione dei rifiuti e risanamento</v>
      </c>
      <c r="C32" s="222"/>
      <c r="D32" s="222"/>
      <c r="E32" s="222"/>
      <c r="F32" s="68">
        <f t="shared" si="0"/>
        <v>0</v>
      </c>
      <c r="G32" s="222"/>
      <c r="H32" s="222"/>
      <c r="I32" s="222"/>
      <c r="J32" s="222"/>
      <c r="K32" s="222"/>
      <c r="L32" s="222"/>
      <c r="M32" s="68">
        <f t="shared" si="2"/>
        <v>0</v>
      </c>
      <c r="N32" s="222"/>
      <c r="O32" s="222"/>
      <c r="P32" s="222"/>
      <c r="Q32" s="222"/>
      <c r="R32" s="222"/>
      <c r="S32" s="222"/>
      <c r="T32" s="68">
        <f t="shared" si="4"/>
        <v>0</v>
      </c>
      <c r="U32" s="68">
        <f t="shared" si="5"/>
        <v>0</v>
      </c>
    </row>
    <row r="33" spans="1:21" s="21" customFormat="1" ht="15.75">
      <c r="A33" s="22"/>
      <c r="B33" s="195" t="str">
        <f>Traduzione!A75</f>
        <v>Costruzione</v>
      </c>
      <c r="C33" s="222"/>
      <c r="D33" s="222"/>
      <c r="E33" s="222"/>
      <c r="F33" s="68">
        <f t="shared" si="0"/>
        <v>0</v>
      </c>
      <c r="G33" s="222"/>
      <c r="H33" s="222">
        <v>20000</v>
      </c>
      <c r="I33" s="222"/>
      <c r="J33" s="222"/>
      <c r="K33" s="222"/>
      <c r="L33" s="222"/>
      <c r="M33" s="68">
        <f t="shared" si="2"/>
        <v>20000</v>
      </c>
      <c r="N33" s="222"/>
      <c r="O33" s="222"/>
      <c r="P33" s="222"/>
      <c r="Q33" s="222"/>
      <c r="R33" s="222"/>
      <c r="S33" s="222"/>
      <c r="T33" s="68">
        <f t="shared" si="4"/>
        <v>0</v>
      </c>
      <c r="U33" s="68">
        <f t="shared" si="5"/>
        <v>20000</v>
      </c>
    </row>
    <row r="34" spans="1:21" s="21" customFormat="1" ht="15.75">
      <c r="A34" s="22"/>
      <c r="B34" s="65" t="str">
        <f>Traduzione!A76</f>
        <v>SETTORE TERZIARIO</v>
      </c>
      <c r="C34" s="122">
        <f>SUM(C35:C42)</f>
        <v>2387000</v>
      </c>
      <c r="D34" s="122">
        <f>SUM(D35:D42)</f>
        <v>2</v>
      </c>
      <c r="E34" s="122">
        <f>SUM(E35:E42)</f>
        <v>0</v>
      </c>
      <c r="F34" s="68">
        <f t="shared" si="0"/>
        <v>2387002</v>
      </c>
      <c r="G34" s="122">
        <f aca="true" t="shared" si="10" ref="G34:L34">SUM(G35:G42)</f>
        <v>54000</v>
      </c>
      <c r="H34" s="122">
        <f t="shared" si="10"/>
        <v>176000</v>
      </c>
      <c r="I34" s="122">
        <f t="shared" si="10"/>
        <v>0</v>
      </c>
      <c r="J34" s="122">
        <f t="shared" si="10"/>
        <v>184000</v>
      </c>
      <c r="K34" s="122">
        <f t="shared" si="10"/>
        <v>2</v>
      </c>
      <c r="L34" s="122">
        <f t="shared" si="10"/>
        <v>0</v>
      </c>
      <c r="M34" s="68">
        <f t="shared" si="2"/>
        <v>414002</v>
      </c>
      <c r="N34" s="122">
        <f aca="true" t="shared" si="11" ref="N34:S34">SUM(N35:N42)</f>
        <v>0</v>
      </c>
      <c r="O34" s="122">
        <f t="shared" si="11"/>
        <v>0</v>
      </c>
      <c r="P34" s="122">
        <f t="shared" si="11"/>
        <v>1</v>
      </c>
      <c r="Q34" s="122">
        <f t="shared" si="11"/>
        <v>0</v>
      </c>
      <c r="R34" s="122">
        <f t="shared" si="11"/>
        <v>0</v>
      </c>
      <c r="S34" s="122">
        <f t="shared" si="11"/>
        <v>2000</v>
      </c>
      <c r="T34" s="68">
        <f t="shared" si="4"/>
        <v>2001</v>
      </c>
      <c r="U34" s="68">
        <f t="shared" si="5"/>
        <v>2803005</v>
      </c>
    </row>
    <row r="35" spans="1:21" s="21" customFormat="1" ht="30">
      <c r="A35" s="22"/>
      <c r="B35" s="195" t="str">
        <f>Traduzione!A77</f>
        <v>Commercio all'ingrosso e al dettaglio, riparazione di autoveicoli e motocicli</v>
      </c>
      <c r="C35" s="222"/>
      <c r="D35" s="222"/>
      <c r="E35" s="222"/>
      <c r="F35" s="68">
        <f t="shared" si="0"/>
        <v>0</v>
      </c>
      <c r="G35" s="222"/>
      <c r="H35" s="222"/>
      <c r="I35" s="222"/>
      <c r="J35" s="222"/>
      <c r="K35" s="222"/>
      <c r="L35" s="222"/>
      <c r="M35" s="68">
        <f t="shared" si="2"/>
        <v>0</v>
      </c>
      <c r="N35" s="222"/>
      <c r="O35" s="222"/>
      <c r="P35" s="222"/>
      <c r="Q35" s="222"/>
      <c r="R35" s="222"/>
      <c r="S35" s="222"/>
      <c r="T35" s="68">
        <f t="shared" si="4"/>
        <v>0</v>
      </c>
      <c r="U35" s="68">
        <f t="shared" si="5"/>
        <v>0</v>
      </c>
    </row>
    <row r="36" spans="1:21" s="21" customFormat="1" ht="15.75">
      <c r="A36" s="22"/>
      <c r="B36" s="195" t="str">
        <f>Traduzione!A78</f>
        <v>Servizi di vitto e alloggio</v>
      </c>
      <c r="C36" s="222"/>
      <c r="D36" s="222"/>
      <c r="E36" s="222"/>
      <c r="F36" s="68">
        <f t="shared" si="0"/>
        <v>0</v>
      </c>
      <c r="G36" s="222"/>
      <c r="H36" s="222"/>
      <c r="I36" s="222"/>
      <c r="J36" s="222"/>
      <c r="K36" s="222"/>
      <c r="L36" s="222"/>
      <c r="M36" s="68">
        <f t="shared" si="2"/>
        <v>0</v>
      </c>
      <c r="N36" s="222"/>
      <c r="O36" s="222"/>
      <c r="P36" s="222"/>
      <c r="Q36" s="222"/>
      <c r="R36" s="222"/>
      <c r="S36" s="222"/>
      <c r="T36" s="68">
        <f t="shared" si="4"/>
        <v>0</v>
      </c>
      <c r="U36" s="68">
        <f t="shared" si="5"/>
        <v>0</v>
      </c>
    </row>
    <row r="37" spans="1:21" s="21" customFormat="1" ht="15.75">
      <c r="A37" s="22"/>
      <c r="B37" s="195" t="str">
        <f>Traduzione!A79</f>
        <v>Amministrazione pubblica generale e sicurezza sociale</v>
      </c>
      <c r="C37" s="222">
        <v>348000</v>
      </c>
      <c r="D37" s="222">
        <v>1</v>
      </c>
      <c r="E37" s="222"/>
      <c r="F37" s="68">
        <f t="shared" si="0"/>
        <v>348001</v>
      </c>
      <c r="G37" s="222"/>
      <c r="H37" s="222">
        <v>22000</v>
      </c>
      <c r="I37" s="222"/>
      <c r="J37" s="222">
        <v>1000</v>
      </c>
      <c r="K37" s="222">
        <v>1</v>
      </c>
      <c r="L37" s="222"/>
      <c r="M37" s="68">
        <f t="shared" si="2"/>
        <v>23001</v>
      </c>
      <c r="N37" s="222"/>
      <c r="O37" s="222"/>
      <c r="P37" s="222"/>
      <c r="Q37" s="222"/>
      <c r="R37" s="222"/>
      <c r="S37" s="222"/>
      <c r="T37" s="68">
        <f t="shared" si="4"/>
        <v>0</v>
      </c>
      <c r="U37" s="68">
        <f t="shared" si="5"/>
        <v>371002</v>
      </c>
    </row>
    <row r="38" spans="1:21" s="21" customFormat="1" ht="15.75">
      <c r="A38" s="22"/>
      <c r="B38" s="195" t="str">
        <f>Traduzione!A80</f>
        <v>Difesa, giustizia, corpo di polizia e vigili del fuoco</v>
      </c>
      <c r="C38" s="222"/>
      <c r="D38" s="222"/>
      <c r="E38" s="222"/>
      <c r="F38" s="68">
        <f t="shared" si="0"/>
        <v>0</v>
      </c>
      <c r="G38" s="222"/>
      <c r="H38" s="222"/>
      <c r="I38" s="222"/>
      <c r="J38" s="222"/>
      <c r="K38" s="222"/>
      <c r="L38" s="222"/>
      <c r="M38" s="68">
        <f t="shared" si="2"/>
        <v>0</v>
      </c>
      <c r="N38" s="222"/>
      <c r="O38" s="222"/>
      <c r="P38" s="222"/>
      <c r="Q38" s="222"/>
      <c r="R38" s="222"/>
      <c r="S38" s="222"/>
      <c r="T38" s="68">
        <f t="shared" si="4"/>
        <v>0</v>
      </c>
      <c r="U38" s="68">
        <f t="shared" si="5"/>
        <v>0</v>
      </c>
    </row>
    <row r="39" spans="1:21" s="21" customFormat="1" ht="15.75">
      <c r="A39" s="22"/>
      <c r="B39" s="195" t="str">
        <f>Traduzione!A81</f>
        <v>Educazione</v>
      </c>
      <c r="C39" s="222"/>
      <c r="D39" s="222"/>
      <c r="E39" s="222"/>
      <c r="F39" s="68">
        <f t="shared" si="0"/>
        <v>0</v>
      </c>
      <c r="G39" s="222"/>
      <c r="H39" s="222"/>
      <c r="I39" s="222"/>
      <c r="J39" s="222"/>
      <c r="K39" s="222"/>
      <c r="L39" s="222"/>
      <c r="M39" s="68">
        <f t="shared" si="2"/>
        <v>0</v>
      </c>
      <c r="N39" s="222"/>
      <c r="O39" s="222"/>
      <c r="P39" s="222"/>
      <c r="Q39" s="222"/>
      <c r="R39" s="222"/>
      <c r="S39" s="222"/>
      <c r="T39" s="68">
        <f t="shared" si="4"/>
        <v>0</v>
      </c>
      <c r="U39" s="68">
        <f t="shared" si="5"/>
        <v>0</v>
      </c>
    </row>
    <row r="40" spans="1:21" s="21" customFormat="1" ht="15.75">
      <c r="A40" s="22"/>
      <c r="B40" s="195" t="str">
        <f>Traduzione!A82</f>
        <v>Sanità e servizi sociali</v>
      </c>
      <c r="C40" s="222"/>
      <c r="D40" s="222"/>
      <c r="E40" s="222"/>
      <c r="F40" s="68">
        <f t="shared" si="0"/>
        <v>0</v>
      </c>
      <c r="G40" s="222"/>
      <c r="H40" s="222"/>
      <c r="I40" s="222"/>
      <c r="J40" s="222"/>
      <c r="K40" s="222"/>
      <c r="L40" s="222"/>
      <c r="M40" s="68">
        <f t="shared" si="2"/>
        <v>0</v>
      </c>
      <c r="N40" s="222"/>
      <c r="O40" s="222"/>
      <c r="P40" s="222"/>
      <c r="Q40" s="222"/>
      <c r="R40" s="222"/>
      <c r="S40" s="222"/>
      <c r="T40" s="68">
        <f t="shared" si="4"/>
        <v>0</v>
      </c>
      <c r="U40" s="68">
        <f t="shared" si="5"/>
        <v>0</v>
      </c>
    </row>
    <row r="41" spans="1:21" s="21" customFormat="1" ht="15.75">
      <c r="A41" s="22"/>
      <c r="B41" s="195" t="str">
        <f>Traduzione!A83</f>
        <v>Altri servizi</v>
      </c>
      <c r="C41" s="222">
        <v>2039000</v>
      </c>
      <c r="D41" s="222">
        <v>1</v>
      </c>
      <c r="E41" s="222"/>
      <c r="F41" s="68">
        <f t="shared" si="0"/>
        <v>2039001</v>
      </c>
      <c r="G41" s="222">
        <v>54000</v>
      </c>
      <c r="H41" s="222">
        <v>154000</v>
      </c>
      <c r="I41" s="222"/>
      <c r="J41" s="222">
        <v>183000</v>
      </c>
      <c r="K41" s="222">
        <v>1</v>
      </c>
      <c r="L41" s="222"/>
      <c r="M41" s="68">
        <f t="shared" si="2"/>
        <v>391001</v>
      </c>
      <c r="N41" s="222"/>
      <c r="O41" s="222"/>
      <c r="P41" s="222">
        <v>1</v>
      </c>
      <c r="Q41" s="222"/>
      <c r="R41" s="222"/>
      <c r="S41" s="222">
        <v>2000</v>
      </c>
      <c r="T41" s="68">
        <f t="shared" si="4"/>
        <v>2001</v>
      </c>
      <c r="U41" s="68">
        <f t="shared" si="5"/>
        <v>2432003</v>
      </c>
    </row>
    <row r="42" spans="1:21" s="21" customFormat="1" ht="15.75">
      <c r="A42" s="22"/>
      <c r="B42" s="195" t="str">
        <f>Traduzione!A84</f>
        <v>Illuminazione pubblica</v>
      </c>
      <c r="C42" s="222"/>
      <c r="D42" s="222"/>
      <c r="E42" s="222"/>
      <c r="F42" s="68">
        <f t="shared" si="0"/>
        <v>0</v>
      </c>
      <c r="G42" s="222"/>
      <c r="H42" s="222"/>
      <c r="I42" s="222"/>
      <c r="J42" s="222"/>
      <c r="K42" s="222"/>
      <c r="L42" s="222"/>
      <c r="M42" s="68">
        <f t="shared" si="2"/>
        <v>0</v>
      </c>
      <c r="N42" s="222"/>
      <c r="O42" s="222"/>
      <c r="P42" s="222"/>
      <c r="Q42" s="222"/>
      <c r="R42" s="222"/>
      <c r="S42" s="222"/>
      <c r="T42" s="68">
        <f t="shared" si="4"/>
        <v>0</v>
      </c>
      <c r="U42" s="68">
        <f t="shared" si="5"/>
        <v>0</v>
      </c>
    </row>
    <row r="43" spans="1:21" s="21" customFormat="1" ht="15.75">
      <c r="A43" s="22"/>
      <c r="B43" s="65" t="str">
        <f>Traduzione!A85</f>
        <v>TRASPORTI</v>
      </c>
      <c r="C43" s="122">
        <f>SUM(C44:C47)</f>
        <v>16000</v>
      </c>
      <c r="D43" s="122">
        <f>SUM(D44:D47)</f>
        <v>0</v>
      </c>
      <c r="E43" s="122">
        <f>SUM(E44:E47)</f>
        <v>0</v>
      </c>
      <c r="F43" s="68">
        <f t="shared" si="0"/>
        <v>16000</v>
      </c>
      <c r="G43" s="122">
        <f aca="true" t="shared" si="12" ref="G43:L43">SUM(G44:G47)</f>
        <v>798000</v>
      </c>
      <c r="H43" s="122">
        <f t="shared" si="12"/>
        <v>7517000</v>
      </c>
      <c r="I43" s="122">
        <f t="shared" si="12"/>
        <v>5211000</v>
      </c>
      <c r="J43" s="122">
        <f t="shared" si="12"/>
        <v>236000</v>
      </c>
      <c r="K43" s="122">
        <f t="shared" si="12"/>
        <v>3</v>
      </c>
      <c r="L43" s="122">
        <f t="shared" si="12"/>
        <v>0</v>
      </c>
      <c r="M43" s="68">
        <f t="shared" si="2"/>
        <v>13762003</v>
      </c>
      <c r="N43" s="122">
        <f aca="true" t="shared" si="13" ref="N43:S43">SUM(N44:N47)</f>
        <v>0</v>
      </c>
      <c r="O43" s="122">
        <f t="shared" si="13"/>
        <v>0</v>
      </c>
      <c r="P43" s="122">
        <f t="shared" si="13"/>
        <v>0</v>
      </c>
      <c r="Q43" s="122">
        <f t="shared" si="13"/>
        <v>0</v>
      </c>
      <c r="R43" s="122">
        <f t="shared" si="13"/>
        <v>0</v>
      </c>
      <c r="S43" s="122">
        <f t="shared" si="13"/>
        <v>0</v>
      </c>
      <c r="T43" s="68">
        <f t="shared" si="4"/>
        <v>0</v>
      </c>
      <c r="U43" s="68">
        <f t="shared" si="5"/>
        <v>13778003</v>
      </c>
    </row>
    <row r="44" spans="1:21" s="21" customFormat="1" ht="30">
      <c r="A44" s="22"/>
      <c r="B44" s="195" t="str">
        <f>Traduzione!A86</f>
        <v>Trasporto di passeggeri su strada e altri servizi di trasporto passeggeri su strada (taxi, turismo, scuolabus, ecc)</v>
      </c>
      <c r="C44" s="222"/>
      <c r="D44" s="222"/>
      <c r="E44" s="222"/>
      <c r="F44" s="68">
        <f t="shared" si="0"/>
        <v>0</v>
      </c>
      <c r="G44" s="222"/>
      <c r="H44" s="222">
        <v>1767000</v>
      </c>
      <c r="I44" s="222"/>
      <c r="J44" s="222"/>
      <c r="K44" s="222">
        <v>1</v>
      </c>
      <c r="L44" s="222"/>
      <c r="M44" s="68">
        <f t="shared" si="2"/>
        <v>1767001</v>
      </c>
      <c r="N44" s="222"/>
      <c r="O44" s="222"/>
      <c r="P44" s="222"/>
      <c r="Q44" s="222"/>
      <c r="R44" s="222"/>
      <c r="S44" s="222"/>
      <c r="T44" s="68">
        <f t="shared" si="4"/>
        <v>0</v>
      </c>
      <c r="U44" s="68">
        <f t="shared" si="5"/>
        <v>1767001</v>
      </c>
    </row>
    <row r="45" spans="1:21" s="21" customFormat="1" ht="15.75">
      <c r="A45" s="22"/>
      <c r="B45" s="195" t="str">
        <f>Traduzione!A87</f>
        <v>Trasporto di merci su strada e servizi di trasloco</v>
      </c>
      <c r="C45" s="222"/>
      <c r="D45" s="222"/>
      <c r="E45" s="222"/>
      <c r="F45" s="68">
        <f t="shared" si="0"/>
        <v>0</v>
      </c>
      <c r="G45" s="222"/>
      <c r="H45" s="222">
        <v>3000000</v>
      </c>
      <c r="I45" s="222">
        <v>711000</v>
      </c>
      <c r="J45" s="222"/>
      <c r="K45" s="222">
        <v>1</v>
      </c>
      <c r="L45" s="222"/>
      <c r="M45" s="68">
        <f t="shared" si="2"/>
        <v>3711001</v>
      </c>
      <c r="N45" s="222"/>
      <c r="O45" s="222"/>
      <c r="P45" s="222"/>
      <c r="Q45" s="222"/>
      <c r="R45" s="222"/>
      <c r="S45" s="222"/>
      <c r="T45" s="68">
        <f t="shared" si="4"/>
        <v>0</v>
      </c>
      <c r="U45" s="68">
        <f t="shared" si="5"/>
        <v>3711001</v>
      </c>
    </row>
    <row r="46" spans="1:21" s="21" customFormat="1" ht="15.75">
      <c r="A46" s="22"/>
      <c r="B46" s="195" t="str">
        <f>Traduzione!A88</f>
        <v>Altra flotta per il servizio pubblico e privato</v>
      </c>
      <c r="C46" s="222">
        <v>16000</v>
      </c>
      <c r="D46" s="222"/>
      <c r="E46" s="222"/>
      <c r="F46" s="68">
        <f t="shared" si="0"/>
        <v>16000</v>
      </c>
      <c r="G46" s="222">
        <v>798000</v>
      </c>
      <c r="H46" s="222">
        <v>1000000</v>
      </c>
      <c r="I46" s="222"/>
      <c r="J46" s="222"/>
      <c r="K46" s="222"/>
      <c r="L46" s="222"/>
      <c r="M46" s="68">
        <f t="shared" si="2"/>
        <v>1798000</v>
      </c>
      <c r="N46" s="222"/>
      <c r="O46" s="222"/>
      <c r="P46" s="222"/>
      <c r="Q46" s="222"/>
      <c r="R46" s="222"/>
      <c r="S46" s="222"/>
      <c r="T46" s="68">
        <f t="shared" si="4"/>
        <v>0</v>
      </c>
      <c r="U46" s="68">
        <f t="shared" si="5"/>
        <v>1814000</v>
      </c>
    </row>
    <row r="47" spans="1:21" s="21" customFormat="1" ht="15.75">
      <c r="A47" s="22"/>
      <c r="B47" s="194" t="str">
        <f>Traduzione!A89</f>
        <v>Trasporto privato</v>
      </c>
      <c r="C47" s="222"/>
      <c r="D47" s="222"/>
      <c r="E47" s="222"/>
      <c r="F47" s="68">
        <f t="shared" si="0"/>
        <v>0</v>
      </c>
      <c r="G47" s="222"/>
      <c r="H47" s="222">
        <v>1750000</v>
      </c>
      <c r="I47" s="222">
        <v>4500000</v>
      </c>
      <c r="J47" s="222">
        <v>236000</v>
      </c>
      <c r="K47" s="222">
        <v>1</v>
      </c>
      <c r="L47" s="222"/>
      <c r="M47" s="68">
        <f t="shared" si="2"/>
        <v>6486001</v>
      </c>
      <c r="N47" s="222"/>
      <c r="O47" s="222"/>
      <c r="P47" s="222"/>
      <c r="Q47" s="222"/>
      <c r="R47" s="222"/>
      <c r="S47" s="222"/>
      <c r="T47" s="68">
        <f t="shared" si="4"/>
        <v>0</v>
      </c>
      <c r="U47" s="68">
        <f t="shared" si="5"/>
        <v>6486001</v>
      </c>
    </row>
    <row r="48" spans="1:21" s="21" customFormat="1" ht="15.75">
      <c r="A48" s="22"/>
      <c r="B48" s="77" t="str">
        <f>Traduzione!A117</f>
        <v>TOTALE PER IL MERCATO INTERNO</v>
      </c>
      <c r="C48" s="157">
        <f>C17+C27+C30+C34+C43</f>
        <v>12053000</v>
      </c>
      <c r="D48" s="157">
        <f>D17+D27+D30+D34+D43</f>
        <v>4</v>
      </c>
      <c r="E48" s="157">
        <f>E17+E27+E30+E34+E43</f>
        <v>0</v>
      </c>
      <c r="F48" s="68">
        <f t="shared" si="0"/>
        <v>12053004</v>
      </c>
      <c r="G48" s="69">
        <f aca="true" t="shared" si="14" ref="G48:L48">G17+G27+G30+G34+G43</f>
        <v>3045000</v>
      </c>
      <c r="H48" s="69">
        <f t="shared" si="14"/>
        <v>10175000</v>
      </c>
      <c r="I48" s="69">
        <f t="shared" si="14"/>
        <v>5215000</v>
      </c>
      <c r="J48" s="69">
        <f t="shared" si="14"/>
        <v>6541000</v>
      </c>
      <c r="K48" s="69">
        <f t="shared" si="14"/>
        <v>889008</v>
      </c>
      <c r="L48" s="69">
        <f t="shared" si="14"/>
        <v>1870000</v>
      </c>
      <c r="M48" s="68">
        <f t="shared" si="2"/>
        <v>27735008</v>
      </c>
      <c r="N48" s="69">
        <f aca="true" t="shared" si="15" ref="N48:S48">N17+N27+N30+N34+N43</f>
        <v>0</v>
      </c>
      <c r="O48" s="69">
        <f t="shared" si="15"/>
        <v>0</v>
      </c>
      <c r="P48" s="69">
        <f t="shared" si="15"/>
        <v>1001</v>
      </c>
      <c r="Q48" s="69">
        <f t="shared" si="15"/>
        <v>0</v>
      </c>
      <c r="R48" s="69">
        <f t="shared" si="15"/>
        <v>0</v>
      </c>
      <c r="S48" s="69">
        <f t="shared" si="15"/>
        <v>1182000</v>
      </c>
      <c r="T48" s="68">
        <f t="shared" si="4"/>
        <v>1183001</v>
      </c>
      <c r="U48" s="68">
        <f t="shared" si="5"/>
        <v>40971013</v>
      </c>
    </row>
    <row r="49" spans="2:21" s="66" customFormat="1" ht="30">
      <c r="B49" s="194" t="str">
        <f>Traduzione!A90</f>
        <v>Riesportazione (navi, aerei, zone franche industriali, nazionali ed internazionali installazioni militari, ecc)</v>
      </c>
      <c r="C49" s="222"/>
      <c r="D49" s="222"/>
      <c r="E49" s="222"/>
      <c r="F49" s="68">
        <f t="shared" si="0"/>
        <v>0</v>
      </c>
      <c r="G49" s="222"/>
      <c r="H49" s="222"/>
      <c r="I49" s="222"/>
      <c r="J49" s="222"/>
      <c r="K49" s="222"/>
      <c r="L49" s="222"/>
      <c r="M49" s="68">
        <f t="shared" si="2"/>
        <v>0</v>
      </c>
      <c r="N49" s="222"/>
      <c r="O49" s="222"/>
      <c r="P49" s="222"/>
      <c r="Q49" s="222"/>
      <c r="R49" s="222"/>
      <c r="S49" s="222"/>
      <c r="T49" s="68">
        <f t="shared" si="4"/>
        <v>0</v>
      </c>
      <c r="U49" s="68">
        <f t="shared" si="5"/>
        <v>0</v>
      </c>
    </row>
    <row r="50" spans="2:21" s="66" customFormat="1" ht="30">
      <c r="B50" s="194" t="str">
        <f>Traduzione!A91</f>
        <v>Attività con uso intensivo di energia per l'esportazione (da escludere nel bilancio energetico dell'isola)</v>
      </c>
      <c r="C50" s="222"/>
      <c r="D50" s="222"/>
      <c r="E50" s="222"/>
      <c r="F50" s="68">
        <f t="shared" si="0"/>
        <v>0</v>
      </c>
      <c r="G50" s="222"/>
      <c r="H50" s="222"/>
      <c r="I50" s="222"/>
      <c r="J50" s="222"/>
      <c r="K50" s="222"/>
      <c r="L50" s="222"/>
      <c r="M50" s="68">
        <f t="shared" si="2"/>
        <v>0</v>
      </c>
      <c r="N50" s="222"/>
      <c r="O50" s="222"/>
      <c r="P50" s="222"/>
      <c r="Q50" s="222"/>
      <c r="R50" s="222"/>
      <c r="S50" s="222"/>
      <c r="T50" s="68">
        <f t="shared" si="4"/>
        <v>0</v>
      </c>
      <c r="U50" s="68">
        <f t="shared" si="5"/>
        <v>0</v>
      </c>
    </row>
    <row r="51" spans="2:21" s="66" customFormat="1" ht="15.75">
      <c r="B51" s="194" t="str">
        <f>Traduzione!A92</f>
        <v>Altro (da escludere nel bilancio energetico dell'isola)</v>
      </c>
      <c r="C51" s="222"/>
      <c r="D51" s="222"/>
      <c r="E51" s="222"/>
      <c r="F51" s="68">
        <f t="shared" si="0"/>
        <v>0</v>
      </c>
      <c r="G51" s="222"/>
      <c r="H51" s="222"/>
      <c r="I51" s="222"/>
      <c r="J51" s="222"/>
      <c r="K51" s="222"/>
      <c r="L51" s="222"/>
      <c r="M51" s="68">
        <f t="shared" si="2"/>
        <v>0</v>
      </c>
      <c r="N51" s="222"/>
      <c r="O51" s="222"/>
      <c r="P51" s="222"/>
      <c r="Q51" s="222"/>
      <c r="R51" s="222"/>
      <c r="S51" s="222"/>
      <c r="T51" s="68">
        <f t="shared" si="4"/>
        <v>0</v>
      </c>
      <c r="U51" s="68">
        <f t="shared" si="5"/>
        <v>0</v>
      </c>
    </row>
    <row r="52" spans="2:21" s="55" customFormat="1" ht="15.75">
      <c r="B52" s="77" t="str">
        <f>Traduzione!A118</f>
        <v>TOTALE</v>
      </c>
      <c r="C52" s="57">
        <f>SUM(C48:C51)</f>
        <v>12053000</v>
      </c>
      <c r="D52" s="57">
        <f>SUM(D49:D51)</f>
        <v>0</v>
      </c>
      <c r="E52" s="57">
        <f>SUM(E49:E51)</f>
        <v>0</v>
      </c>
      <c r="F52" s="68">
        <f t="shared" si="0"/>
        <v>12053000</v>
      </c>
      <c r="G52" s="57">
        <f aca="true" t="shared" si="16" ref="G52:L52">SUM(G48:G51)</f>
        <v>3045000</v>
      </c>
      <c r="H52" s="57">
        <f t="shared" si="16"/>
        <v>10175000</v>
      </c>
      <c r="I52" s="57">
        <f t="shared" si="16"/>
        <v>5215000</v>
      </c>
      <c r="J52" s="57">
        <f t="shared" si="16"/>
        <v>6541000</v>
      </c>
      <c r="K52" s="57">
        <f t="shared" si="16"/>
        <v>889008</v>
      </c>
      <c r="L52" s="57">
        <f t="shared" si="16"/>
        <v>1870000</v>
      </c>
      <c r="M52" s="68">
        <f t="shared" si="2"/>
        <v>27735008</v>
      </c>
      <c r="N52" s="57">
        <f aca="true" t="shared" si="17" ref="N52:S52">SUM(N48:N51)</f>
        <v>0</v>
      </c>
      <c r="O52" s="57">
        <f t="shared" si="17"/>
        <v>0</v>
      </c>
      <c r="P52" s="57">
        <f t="shared" si="17"/>
        <v>1001</v>
      </c>
      <c r="Q52" s="57">
        <f t="shared" si="17"/>
        <v>0</v>
      </c>
      <c r="R52" s="57">
        <f t="shared" si="17"/>
        <v>0</v>
      </c>
      <c r="S52" s="57">
        <f t="shared" si="17"/>
        <v>1182000</v>
      </c>
      <c r="T52" s="68">
        <f t="shared" si="4"/>
        <v>1183001</v>
      </c>
      <c r="U52" s="68">
        <f t="shared" si="5"/>
        <v>40971009</v>
      </c>
    </row>
    <row r="53" spans="2:18" s="151" customFormat="1" ht="15.75">
      <c r="B53" s="127"/>
      <c r="C53" s="150"/>
      <c r="D53" s="150"/>
      <c r="E53" s="150"/>
      <c r="F53" s="150"/>
      <c r="G53" s="150"/>
      <c r="H53" s="150"/>
      <c r="I53" s="150"/>
      <c r="J53" s="150"/>
      <c r="K53" s="150"/>
      <c r="L53" s="150"/>
      <c r="M53" s="150"/>
      <c r="N53" s="150"/>
      <c r="O53" s="150"/>
      <c r="P53" s="150"/>
      <c r="Q53" s="150"/>
      <c r="R53" s="150"/>
    </row>
    <row r="54" spans="2:30" s="90" customFormat="1" ht="31.5">
      <c r="B54" s="91" t="str">
        <f>Traduzione!A119</f>
        <v>PRODUZIONE ENERGIA SECONDARIA E FLUSSI DI ENERGIA</v>
      </c>
      <c r="C54" s="93"/>
      <c r="D54" s="93"/>
      <c r="E54" s="93"/>
      <c r="F54" s="93"/>
      <c r="G54" s="93"/>
      <c r="H54" s="93"/>
      <c r="I54" s="93"/>
      <c r="J54" s="93"/>
      <c r="K54" s="93"/>
      <c r="L54" s="93"/>
      <c r="M54" s="93"/>
      <c r="N54" s="93"/>
      <c r="O54" s="93"/>
      <c r="P54" s="93"/>
      <c r="Q54" s="93"/>
      <c r="R54" s="93"/>
      <c r="S54" s="93"/>
      <c r="T54" s="93"/>
      <c r="U54" s="93"/>
      <c r="V54" s="93"/>
      <c r="W54" s="93"/>
      <c r="X54" s="94"/>
      <c r="AD54" s="92" t="str">
        <f>Traduzione!$A$21</f>
        <v>[MWh]</v>
      </c>
    </row>
    <row r="55" spans="2:30" s="55" customFormat="1" ht="32.25" customHeight="1">
      <c r="B55" s="272" t="str">
        <f>Traduzione!A120</f>
        <v>SETTORE DI PRODUZIONE</v>
      </c>
      <c r="C55" s="274" t="str">
        <f>Traduzione!A121</f>
        <v>FONTI ENERGETICHE</v>
      </c>
      <c r="D55" s="275"/>
      <c r="E55" s="275"/>
      <c r="F55" s="275"/>
      <c r="G55" s="275"/>
      <c r="H55" s="275"/>
      <c r="I55" s="275"/>
      <c r="J55" s="275"/>
      <c r="K55" s="275"/>
      <c r="L55" s="275"/>
      <c r="M55" s="275"/>
      <c r="N55" s="275"/>
      <c r="O55" s="275"/>
      <c r="P55" s="275"/>
      <c r="Q55" s="275"/>
      <c r="R55" s="275"/>
      <c r="S55" s="276"/>
      <c r="T55" s="274" t="str">
        <f>Traduzione!A138</f>
        <v>CONVERSIONE ENERGIA SECONDARIA</v>
      </c>
      <c r="U55" s="275"/>
      <c r="V55" s="276"/>
      <c r="W55" s="266" t="str">
        <f>Traduzione!A129</f>
        <v>FLUSSI ENERGETICI</v>
      </c>
      <c r="X55" s="267"/>
      <c r="Y55" s="267"/>
      <c r="Z55" s="267"/>
      <c r="AA55" s="267"/>
      <c r="AB55" s="268"/>
      <c r="AC55" s="287" t="str">
        <f>Traduzione!A118</f>
        <v>TOTALE</v>
      </c>
      <c r="AD55" s="241" t="str">
        <f>Traduzione!A137</f>
        <v>Perdite nella distribuzione e autoconsumo</v>
      </c>
    </row>
    <row r="56" spans="2:30" s="55" customFormat="1" ht="18" customHeight="1">
      <c r="B56" s="273"/>
      <c r="C56" s="282" t="str">
        <f>Traduzione!A98</f>
        <v>Combustibili fossili</v>
      </c>
      <c r="D56" s="283"/>
      <c r="E56" s="283"/>
      <c r="F56" s="283"/>
      <c r="G56" s="283"/>
      <c r="H56" s="283"/>
      <c r="I56" s="284"/>
      <c r="J56" s="282" t="str">
        <f>Traduzione!A106</f>
        <v>Fonti energetiche rinnovabili (da sistemi connessi alle reti pubbliche)</v>
      </c>
      <c r="K56" s="283"/>
      <c r="L56" s="283"/>
      <c r="M56" s="283"/>
      <c r="N56" s="283"/>
      <c r="O56" s="283"/>
      <c r="P56" s="283"/>
      <c r="Q56" s="283"/>
      <c r="R56" s="284"/>
      <c r="S56" s="241" t="str">
        <f>Traduzione!A116</f>
        <v>Totale parziale</v>
      </c>
      <c r="T56" s="264" t="str">
        <f>Traduzione!A139</f>
        <v>Conversione dell'elettricità in freddo</v>
      </c>
      <c r="U56" s="264" t="str">
        <f>Traduzione!A140</f>
        <v>Conversione da calore a freddo </v>
      </c>
      <c r="V56" s="241" t="str">
        <f>Traduzione!A116</f>
        <v>Totale parziale</v>
      </c>
      <c r="W56" s="289" t="str">
        <f>Traduzione!A130</f>
        <v>Archiviazione</v>
      </c>
      <c r="X56" s="290"/>
      <c r="Y56" s="288" t="str">
        <f>Traduzione!A133</f>
        <v>Connessione esterna</v>
      </c>
      <c r="Z56" s="288"/>
      <c r="AA56" s="272" t="str">
        <f>Traduzione!A136</f>
        <v>Riesportazione e consumo esterno</v>
      </c>
      <c r="AB56" s="241" t="str">
        <f>Traduzione!A116</f>
        <v>Totale parziale</v>
      </c>
      <c r="AC56" s="287"/>
      <c r="AD56" s="241"/>
    </row>
    <row r="57" spans="2:30" s="55" customFormat="1" ht="69.75" customHeight="1">
      <c r="B57" s="73" t="str">
        <f>Traduzione!A122</f>
        <v>Produzione di energia</v>
      </c>
      <c r="C57" s="112" t="str">
        <f>Traduzione!A99</f>
        <v>Olio combustibile</v>
      </c>
      <c r="D57" s="112" t="str">
        <f>Traduzione!A100</f>
        <v>Diesel</v>
      </c>
      <c r="E57" s="112" t="str">
        <f>Traduzione!A101</f>
        <v>Benzina</v>
      </c>
      <c r="F57" s="112" t="str">
        <f>Traduzione!A102</f>
        <v>GPL</v>
      </c>
      <c r="G57" s="112" t="str">
        <f>Traduzione!A103</f>
        <v>Gas naturali</v>
      </c>
      <c r="H57" s="112" t="str">
        <f>Traduzione!A104</f>
        <v>Carbone</v>
      </c>
      <c r="I57" s="112" t="str">
        <f>Traduzione!A116</f>
        <v>Totale parziale</v>
      </c>
      <c r="J57" s="112" t="str">
        <f>Traduzione!A108</f>
        <v>Idroelettrico</v>
      </c>
      <c r="K57" s="112" t="str">
        <f>Traduzione!A109</f>
        <v>Eolico</v>
      </c>
      <c r="L57" s="112" t="str">
        <f>Traduzione!A110</f>
        <v>Solare</v>
      </c>
      <c r="M57" s="112" t="str">
        <f>Traduzione!A111</f>
        <v>Geotermico</v>
      </c>
      <c r="N57" s="112" t="str">
        <f>Traduzione!A112</f>
        <v>Oceanico</v>
      </c>
      <c r="O57" s="112" t="str">
        <f>Traduzione!A113</f>
        <v>Biomassa</v>
      </c>
      <c r="P57" s="112" t="str">
        <f>Traduzione!A114</f>
        <v>Rifiuti urbani</v>
      </c>
      <c r="Q57" s="112" t="str">
        <f>Traduzione!A115</f>
        <v>Recupero di energia</v>
      </c>
      <c r="R57" s="112" t="str">
        <f>Traduzione!A116</f>
        <v>Totale parziale</v>
      </c>
      <c r="S57" s="241"/>
      <c r="T57" s="265"/>
      <c r="U57" s="265"/>
      <c r="V57" s="241"/>
      <c r="W57" s="116" t="str">
        <f>Traduzione!A131</f>
        <v>Dati in ingresso archiviazione</v>
      </c>
      <c r="X57" s="116" t="str">
        <f>Traduzione!A132</f>
        <v>Dati in uscita archivizione</v>
      </c>
      <c r="Y57" s="116" t="str">
        <f>Traduzione!A134</f>
        <v>Importazione nell'isola</v>
      </c>
      <c r="Z57" s="116" t="str">
        <f>Traduzione!A135</f>
        <v>Esportazione dall'isola</v>
      </c>
      <c r="AA57" s="273"/>
      <c r="AB57" s="241"/>
      <c r="AC57" s="287"/>
      <c r="AD57" s="241"/>
    </row>
    <row r="58" spans="2:30" s="55" customFormat="1" ht="15.75">
      <c r="B58" s="196" t="str">
        <f>Traduzione!A123</f>
        <v>Elettricità</v>
      </c>
      <c r="C58" s="222">
        <v>3325000</v>
      </c>
      <c r="D58" s="222">
        <v>106000</v>
      </c>
      <c r="E58" s="222"/>
      <c r="F58" s="222">
        <v>4557000</v>
      </c>
      <c r="G58" s="222"/>
      <c r="H58" s="222">
        <v>5360000</v>
      </c>
      <c r="I58" s="63">
        <f>SUM(C58:H58)</f>
        <v>13348000</v>
      </c>
      <c r="J58" s="222">
        <v>813000</v>
      </c>
      <c r="K58" s="222">
        <v>437000</v>
      </c>
      <c r="L58" s="222">
        <v>2500</v>
      </c>
      <c r="M58" s="222"/>
      <c r="N58" s="222"/>
      <c r="O58" s="222">
        <v>22000</v>
      </c>
      <c r="P58" s="222">
        <v>66000</v>
      </c>
      <c r="Q58" s="222"/>
      <c r="R58" s="63">
        <f>SUM(J58:Q58)</f>
        <v>1340500</v>
      </c>
      <c r="S58" s="63">
        <f>I58+R58</f>
        <v>14688500</v>
      </c>
      <c r="T58" s="222"/>
      <c r="U58" s="222"/>
      <c r="V58" s="63">
        <f>-T58</f>
        <v>0</v>
      </c>
      <c r="W58" s="222"/>
      <c r="X58" s="222"/>
      <c r="Y58" s="222"/>
      <c r="Z58" s="222">
        <v>409000</v>
      </c>
      <c r="AA58" s="197">
        <f>$C$49+$C$50+$C$51</f>
        <v>0</v>
      </c>
      <c r="AB58" s="63">
        <f>-SUM(W58)+SUM(X58:Y58)-SUM(Z58:AA58)</f>
        <v>-409000</v>
      </c>
      <c r="AC58" s="68">
        <f>S58+V58+AB58</f>
        <v>14279500</v>
      </c>
      <c r="AD58" s="198">
        <f>AC58-C48</f>
        <v>2226500</v>
      </c>
    </row>
    <row r="59" spans="2:30" s="55" customFormat="1" ht="15.75">
      <c r="B59" s="195" t="str">
        <f>Traduzione!A124</f>
        <v>Caldo</v>
      </c>
      <c r="C59" s="222"/>
      <c r="D59" s="222"/>
      <c r="E59" s="222"/>
      <c r="F59" s="222"/>
      <c r="G59" s="222"/>
      <c r="H59" s="222"/>
      <c r="I59" s="63">
        <f>SUM(C59:H59)</f>
        <v>0</v>
      </c>
      <c r="J59" s="222"/>
      <c r="K59" s="222"/>
      <c r="L59" s="222"/>
      <c r="M59" s="222"/>
      <c r="N59" s="222"/>
      <c r="O59" s="222"/>
      <c r="P59" s="222"/>
      <c r="Q59" s="222"/>
      <c r="R59" s="63">
        <f>SUM(J59:Q59)</f>
        <v>0</v>
      </c>
      <c r="S59" s="63">
        <f>I59+R59</f>
        <v>0</v>
      </c>
      <c r="T59" s="222"/>
      <c r="U59" s="222"/>
      <c r="V59" s="63">
        <f>-U59</f>
        <v>0</v>
      </c>
      <c r="W59" s="222"/>
      <c r="X59" s="222"/>
      <c r="Y59" s="222"/>
      <c r="Z59" s="222"/>
      <c r="AA59" s="197">
        <f>$D$49+$D$50+$D$51</f>
        <v>0</v>
      </c>
      <c r="AB59" s="63">
        <f>-SUM(W59)+SUM(X59:Y59)-SUM(Z59:AA59)</f>
        <v>0</v>
      </c>
      <c r="AC59" s="68">
        <f>S59+V59+AB59</f>
        <v>0</v>
      </c>
      <c r="AD59" s="198">
        <f>AC59-D48</f>
        <v>-4</v>
      </c>
    </row>
    <row r="60" spans="2:30" s="55" customFormat="1" ht="15.75">
      <c r="B60" s="195" t="str">
        <f>Traduzione!A125</f>
        <v>Freddo</v>
      </c>
      <c r="C60" s="222"/>
      <c r="D60" s="222"/>
      <c r="E60" s="222"/>
      <c r="F60" s="222"/>
      <c r="G60" s="222"/>
      <c r="H60" s="222"/>
      <c r="I60" s="63">
        <f>SUM(C60:H60)</f>
        <v>0</v>
      </c>
      <c r="J60" s="222"/>
      <c r="K60" s="222"/>
      <c r="L60" s="222"/>
      <c r="M60" s="222"/>
      <c r="N60" s="222"/>
      <c r="O60" s="222"/>
      <c r="P60" s="222"/>
      <c r="Q60" s="222"/>
      <c r="R60" s="63">
        <f>SUM(J60:Q60)</f>
        <v>0</v>
      </c>
      <c r="S60" s="63">
        <f>I60+R60</f>
        <v>0</v>
      </c>
      <c r="T60" s="222"/>
      <c r="U60" s="222"/>
      <c r="V60" s="63">
        <f>SUM(T60:U60)</f>
        <v>0</v>
      </c>
      <c r="W60" s="222"/>
      <c r="X60" s="222"/>
      <c r="Y60" s="222"/>
      <c r="Z60" s="222"/>
      <c r="AA60" s="197">
        <f>$E$49+$E$50+$E$51</f>
        <v>0</v>
      </c>
      <c r="AB60" s="63">
        <f>-SUM(W60)+SUM(X60:Y60)-SUM(Z60:AA60)</f>
        <v>0</v>
      </c>
      <c r="AC60" s="68">
        <f>S60+V60+AB60</f>
        <v>0</v>
      </c>
      <c r="AD60" s="198">
        <f>AC60-E48</f>
        <v>0</v>
      </c>
    </row>
    <row r="61" spans="2:30" s="55" customFormat="1" ht="15.75">
      <c r="B61" s="74" t="str">
        <f>Traduzione!A118</f>
        <v>TOTALE</v>
      </c>
      <c r="C61" s="57">
        <f aca="true" t="shared" si="18" ref="C61:AD61">SUM(C58:C60)</f>
        <v>3325000</v>
      </c>
      <c r="D61" s="57">
        <f t="shared" si="18"/>
        <v>106000</v>
      </c>
      <c r="E61" s="57">
        <f t="shared" si="18"/>
        <v>0</v>
      </c>
      <c r="F61" s="57">
        <f t="shared" si="18"/>
        <v>4557000</v>
      </c>
      <c r="G61" s="57">
        <f t="shared" si="18"/>
        <v>0</v>
      </c>
      <c r="H61" s="57">
        <f t="shared" si="18"/>
        <v>5360000</v>
      </c>
      <c r="I61" s="57">
        <f t="shared" si="18"/>
        <v>13348000</v>
      </c>
      <c r="J61" s="57">
        <f t="shared" si="18"/>
        <v>813000</v>
      </c>
      <c r="K61" s="57">
        <f t="shared" si="18"/>
        <v>437000</v>
      </c>
      <c r="L61" s="57">
        <f t="shared" si="18"/>
        <v>2500</v>
      </c>
      <c r="M61" s="57">
        <f t="shared" si="18"/>
        <v>0</v>
      </c>
      <c r="N61" s="57">
        <f t="shared" si="18"/>
        <v>0</v>
      </c>
      <c r="O61" s="57">
        <f t="shared" si="18"/>
        <v>22000</v>
      </c>
      <c r="P61" s="57">
        <f t="shared" si="18"/>
        <v>66000</v>
      </c>
      <c r="Q61" s="57">
        <f t="shared" si="18"/>
        <v>0</v>
      </c>
      <c r="R61" s="57">
        <f t="shared" si="18"/>
        <v>1340500</v>
      </c>
      <c r="S61" s="57">
        <f t="shared" si="18"/>
        <v>14688500</v>
      </c>
      <c r="T61" s="57">
        <f t="shared" si="18"/>
        <v>0</v>
      </c>
      <c r="U61" s="57">
        <f t="shared" si="18"/>
        <v>0</v>
      </c>
      <c r="V61" s="57">
        <f t="shared" si="18"/>
        <v>0</v>
      </c>
      <c r="W61" s="57">
        <f t="shared" si="18"/>
        <v>0</v>
      </c>
      <c r="X61" s="57">
        <f t="shared" si="18"/>
        <v>0</v>
      </c>
      <c r="Y61" s="57">
        <f t="shared" si="18"/>
        <v>0</v>
      </c>
      <c r="Z61" s="57">
        <f t="shared" si="18"/>
        <v>409000</v>
      </c>
      <c r="AA61" s="57">
        <f t="shared" si="18"/>
        <v>0</v>
      </c>
      <c r="AB61" s="57">
        <f t="shared" si="18"/>
        <v>-409000</v>
      </c>
      <c r="AC61" s="57">
        <f t="shared" si="18"/>
        <v>14279500</v>
      </c>
      <c r="AD61" s="57">
        <f t="shared" si="18"/>
        <v>2226496</v>
      </c>
    </row>
    <row r="62" spans="3:32" s="55" customFormat="1" ht="15">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row>
    <row r="63" spans="2:31" s="90" customFormat="1" ht="31.5">
      <c r="B63" s="91" t="str">
        <f>Traduzione!A126</f>
        <v>ENERGIA PRIMARIA CONVERTITA IN ENERGIA SECONDARIA (consumo di energia primaria)</v>
      </c>
      <c r="C63" s="95"/>
      <c r="D63" s="95"/>
      <c r="E63" s="95"/>
      <c r="F63" s="95"/>
      <c r="G63" s="95"/>
      <c r="H63" s="95"/>
      <c r="I63" s="95"/>
      <c r="J63" s="95"/>
      <c r="K63" s="95"/>
      <c r="L63" s="95"/>
      <c r="M63" s="95"/>
      <c r="N63" s="95"/>
      <c r="O63" s="95"/>
      <c r="P63" s="95"/>
      <c r="Q63" s="95"/>
      <c r="R63" s="95"/>
      <c r="S63" s="92"/>
      <c r="T63" s="92" t="str">
        <f>Traduzione!$A$21</f>
        <v>[MWh]</v>
      </c>
      <c r="U63" s="96"/>
      <c r="V63" s="96"/>
      <c r="W63" s="97"/>
      <c r="X63" s="96"/>
      <c r="Y63" s="96"/>
      <c r="Z63" s="96"/>
      <c r="AA63" s="96"/>
      <c r="AB63" s="96"/>
      <c r="AC63" s="96"/>
      <c r="AD63" s="96"/>
      <c r="AE63" s="96"/>
    </row>
    <row r="64" spans="2:31" s="55" customFormat="1" ht="30" customHeight="1">
      <c r="B64" s="272" t="str">
        <f>Traduzione!A120</f>
        <v>SETTORE DI PRODUZIONE</v>
      </c>
      <c r="C64" s="277" t="str">
        <f>Traduzione!A142</f>
        <v>FONTE ENERGIA PRIMARIA</v>
      </c>
      <c r="D64" s="278"/>
      <c r="E64" s="278"/>
      <c r="F64" s="278"/>
      <c r="G64" s="278"/>
      <c r="H64" s="278"/>
      <c r="I64" s="278"/>
      <c r="J64" s="278"/>
      <c r="K64" s="278"/>
      <c r="L64" s="278"/>
      <c r="M64" s="278"/>
      <c r="N64" s="278"/>
      <c r="O64" s="278"/>
      <c r="P64" s="278"/>
      <c r="Q64" s="278"/>
      <c r="R64" s="278"/>
      <c r="S64" s="279"/>
      <c r="T64" s="302" t="str">
        <f>Traduzione!A127</f>
        <v>Perdite nella conversione da energia primaria a energia secondaria</v>
      </c>
      <c r="U64" s="61"/>
      <c r="V64" s="61"/>
      <c r="W64" s="72"/>
      <c r="X64" s="61"/>
      <c r="Y64" s="61"/>
      <c r="Z64" s="61"/>
      <c r="AA64" s="61"/>
      <c r="AB64" s="61"/>
      <c r="AC64" s="61"/>
      <c r="AD64" s="61"/>
      <c r="AE64" s="61"/>
    </row>
    <row r="65" spans="2:31" s="55" customFormat="1" ht="15" customHeight="1">
      <c r="B65" s="273"/>
      <c r="C65" s="277" t="str">
        <f>Traduzione!A98</f>
        <v>Combustibili fossili</v>
      </c>
      <c r="D65" s="278"/>
      <c r="E65" s="278"/>
      <c r="F65" s="278"/>
      <c r="G65" s="278"/>
      <c r="H65" s="278"/>
      <c r="I65" s="279"/>
      <c r="J65" s="277" t="str">
        <f>Traduzione!A107</f>
        <v>Fonti di energia rinnovabile</v>
      </c>
      <c r="K65" s="278"/>
      <c r="L65" s="278"/>
      <c r="M65" s="278"/>
      <c r="N65" s="278"/>
      <c r="O65" s="278"/>
      <c r="P65" s="278"/>
      <c r="Q65" s="278"/>
      <c r="R65" s="279"/>
      <c r="S65" s="280" t="str">
        <f>Traduzione!A118</f>
        <v>TOTALE</v>
      </c>
      <c r="T65" s="303"/>
      <c r="U65" s="61"/>
      <c r="V65" s="61"/>
      <c r="W65" s="72"/>
      <c r="X65" s="61"/>
      <c r="Y65" s="61"/>
      <c r="Z65" s="61"/>
      <c r="AA65" s="61"/>
      <c r="AB65" s="61"/>
      <c r="AC65" s="61"/>
      <c r="AD65" s="61"/>
      <c r="AE65" s="61"/>
    </row>
    <row r="66" spans="2:31" s="55" customFormat="1" ht="69.75" customHeight="1">
      <c r="B66" s="73" t="str">
        <f>Traduzione!A122</f>
        <v>Produzione di energia</v>
      </c>
      <c r="C66" s="115" t="str">
        <f>Traduzione!A99</f>
        <v>Olio combustibile</v>
      </c>
      <c r="D66" s="115" t="str">
        <f>Traduzione!A100</f>
        <v>Diesel</v>
      </c>
      <c r="E66" s="115" t="str">
        <f>Traduzione!A101</f>
        <v>Benzina</v>
      </c>
      <c r="F66" s="115" t="str">
        <f>Traduzione!A102</f>
        <v>GPL</v>
      </c>
      <c r="G66" s="115" t="str">
        <f>Traduzione!A103</f>
        <v>Gas naturali</v>
      </c>
      <c r="H66" s="115" t="str">
        <f>Traduzione!A104</f>
        <v>Carbone</v>
      </c>
      <c r="I66" s="115" t="str">
        <f>Traduzione!A116</f>
        <v>Totale parziale</v>
      </c>
      <c r="J66" s="115" t="str">
        <f>Traduzione!A108</f>
        <v>Idroelettrico</v>
      </c>
      <c r="K66" s="115" t="str">
        <f>Traduzione!A109</f>
        <v>Eolico</v>
      </c>
      <c r="L66" s="115" t="str">
        <f>Traduzione!A110</f>
        <v>Solare</v>
      </c>
      <c r="M66" s="115" t="str">
        <f>Traduzione!A111</f>
        <v>Geotermico</v>
      </c>
      <c r="N66" s="115" t="str">
        <f>Traduzione!A112</f>
        <v>Oceanico</v>
      </c>
      <c r="O66" s="115" t="str">
        <f>Traduzione!A113</f>
        <v>Biomassa</v>
      </c>
      <c r="P66" s="115" t="str">
        <f>Traduzione!A114</f>
        <v>Rifiuti urbani</v>
      </c>
      <c r="Q66" s="115" t="str">
        <f>Traduzione!A115</f>
        <v>Recupero di energia</v>
      </c>
      <c r="R66" s="115" t="str">
        <f>Traduzione!A116</f>
        <v>Totale parziale</v>
      </c>
      <c r="S66" s="280"/>
      <c r="T66" s="304"/>
      <c r="U66" s="61"/>
      <c r="V66" s="61"/>
      <c r="W66" s="72"/>
      <c r="X66" s="61"/>
      <c r="Y66" s="61"/>
      <c r="Z66" s="61"/>
      <c r="AA66" s="61"/>
      <c r="AB66" s="61"/>
      <c r="AC66" s="61"/>
      <c r="AD66" s="61"/>
      <c r="AE66" s="61"/>
    </row>
    <row r="67" spans="2:31" s="55" customFormat="1" ht="15.75">
      <c r="B67" s="196" t="str">
        <f>Traduzione!A123</f>
        <v>Elettricità</v>
      </c>
      <c r="C67" s="222">
        <v>8562000</v>
      </c>
      <c r="D67" s="222">
        <v>385000</v>
      </c>
      <c r="E67" s="222"/>
      <c r="F67" s="222">
        <v>7754000</v>
      </c>
      <c r="G67" s="222"/>
      <c r="H67" s="222">
        <v>14763000</v>
      </c>
      <c r="I67" s="63">
        <f>SUM(C67:H67)</f>
        <v>31464000</v>
      </c>
      <c r="J67" s="79">
        <f>J58</f>
        <v>813000</v>
      </c>
      <c r="K67" s="79">
        <f aca="true" t="shared" si="19" ref="K67:Q67">K58</f>
        <v>437000</v>
      </c>
      <c r="L67" s="79">
        <f t="shared" si="19"/>
        <v>2500</v>
      </c>
      <c r="M67" s="79">
        <f t="shared" si="19"/>
        <v>0</v>
      </c>
      <c r="N67" s="79">
        <f t="shared" si="19"/>
        <v>0</v>
      </c>
      <c r="O67" s="79">
        <f t="shared" si="19"/>
        <v>22000</v>
      </c>
      <c r="P67" s="79">
        <f t="shared" si="19"/>
        <v>66000</v>
      </c>
      <c r="Q67" s="79">
        <f t="shared" si="19"/>
        <v>0</v>
      </c>
      <c r="R67" s="63">
        <f>SUM(J67:Q67)</f>
        <v>1340500</v>
      </c>
      <c r="S67" s="63">
        <f>I67+R67</f>
        <v>32804500</v>
      </c>
      <c r="T67" s="75">
        <f>S67-AC58+AB58</f>
        <v>18116000</v>
      </c>
      <c r="U67" s="61"/>
      <c r="V67" s="61"/>
      <c r="W67" s="62"/>
      <c r="X67" s="61"/>
      <c r="Y67" s="61"/>
      <c r="Z67" s="61"/>
      <c r="AA67" s="61"/>
      <c r="AB67" s="61"/>
      <c r="AC67" s="61"/>
      <c r="AD67" s="61"/>
      <c r="AE67" s="61"/>
    </row>
    <row r="68" spans="2:31" s="55" customFormat="1" ht="15.75">
      <c r="B68" s="196" t="str">
        <f>Traduzione!A124</f>
        <v>Caldo</v>
      </c>
      <c r="C68" s="222"/>
      <c r="D68" s="222"/>
      <c r="E68" s="222"/>
      <c r="F68" s="222"/>
      <c r="G68" s="222"/>
      <c r="H68" s="222"/>
      <c r="I68" s="63">
        <f>SUM(C68:H68)</f>
        <v>0</v>
      </c>
      <c r="J68" s="79">
        <f aca="true" t="shared" si="20" ref="J68:Q69">J59</f>
        <v>0</v>
      </c>
      <c r="K68" s="79">
        <f t="shared" si="20"/>
        <v>0</v>
      </c>
      <c r="L68" s="79">
        <f t="shared" si="20"/>
        <v>0</v>
      </c>
      <c r="M68" s="79">
        <f t="shared" si="20"/>
        <v>0</v>
      </c>
      <c r="N68" s="79">
        <f t="shared" si="20"/>
        <v>0</v>
      </c>
      <c r="O68" s="79">
        <f t="shared" si="20"/>
        <v>0</v>
      </c>
      <c r="P68" s="79">
        <f t="shared" si="20"/>
        <v>0</v>
      </c>
      <c r="Q68" s="79">
        <f t="shared" si="20"/>
        <v>0</v>
      </c>
      <c r="R68" s="63">
        <f>SUM(J68:Q68)</f>
        <v>0</v>
      </c>
      <c r="S68" s="63">
        <f>I68+R68</f>
        <v>0</v>
      </c>
      <c r="T68" s="75">
        <f>S68-AC59+AB59</f>
        <v>0</v>
      </c>
      <c r="U68" s="61"/>
      <c r="V68" s="61"/>
      <c r="W68" s="62"/>
      <c r="X68" s="61"/>
      <c r="Y68" s="61"/>
      <c r="Z68" s="61"/>
      <c r="AA68" s="61"/>
      <c r="AB68" s="61"/>
      <c r="AC68" s="61"/>
      <c r="AD68" s="61"/>
      <c r="AE68" s="61"/>
    </row>
    <row r="69" spans="2:31" s="55" customFormat="1" ht="15.75">
      <c r="B69" s="196" t="str">
        <f>Traduzione!A125</f>
        <v>Freddo</v>
      </c>
      <c r="C69" s="222"/>
      <c r="D69" s="222"/>
      <c r="E69" s="222"/>
      <c r="F69" s="222"/>
      <c r="G69" s="222"/>
      <c r="H69" s="222"/>
      <c r="I69" s="63">
        <f>SUM(C69:H69)</f>
        <v>0</v>
      </c>
      <c r="J69" s="79">
        <f t="shared" si="20"/>
        <v>0</v>
      </c>
      <c r="K69" s="79">
        <f t="shared" si="20"/>
        <v>0</v>
      </c>
      <c r="L69" s="79">
        <f t="shared" si="20"/>
        <v>0</v>
      </c>
      <c r="M69" s="79">
        <f t="shared" si="20"/>
        <v>0</v>
      </c>
      <c r="N69" s="79">
        <f t="shared" si="20"/>
        <v>0</v>
      </c>
      <c r="O69" s="79">
        <f t="shared" si="20"/>
        <v>0</v>
      </c>
      <c r="P69" s="79">
        <f t="shared" si="20"/>
        <v>0</v>
      </c>
      <c r="Q69" s="79">
        <f t="shared" si="20"/>
        <v>0</v>
      </c>
      <c r="R69" s="63">
        <f>SUM(J69:Q69)</f>
        <v>0</v>
      </c>
      <c r="S69" s="63">
        <f>I69+R69</f>
        <v>0</v>
      </c>
      <c r="T69" s="75">
        <f>S69-AC60+AB60</f>
        <v>0</v>
      </c>
      <c r="U69" s="61"/>
      <c r="V69" s="61"/>
      <c r="W69" s="62"/>
      <c r="X69" s="61"/>
      <c r="Y69" s="61"/>
      <c r="Z69" s="61"/>
      <c r="AA69" s="61"/>
      <c r="AB69" s="61"/>
      <c r="AC69" s="61"/>
      <c r="AD69" s="61"/>
      <c r="AE69" s="61"/>
    </row>
    <row r="70" spans="2:31" s="55" customFormat="1" ht="15.75">
      <c r="B70" s="74" t="str">
        <f>Traduzione!A118</f>
        <v>TOTALE</v>
      </c>
      <c r="C70" s="57">
        <f aca="true" t="shared" si="21" ref="C70:S70">SUM(C67:C69)</f>
        <v>8562000</v>
      </c>
      <c r="D70" s="57">
        <f t="shared" si="21"/>
        <v>385000</v>
      </c>
      <c r="E70" s="57">
        <f t="shared" si="21"/>
        <v>0</v>
      </c>
      <c r="F70" s="57">
        <f t="shared" si="21"/>
        <v>7754000</v>
      </c>
      <c r="G70" s="57">
        <f t="shared" si="21"/>
        <v>0</v>
      </c>
      <c r="H70" s="57">
        <f t="shared" si="21"/>
        <v>14763000</v>
      </c>
      <c r="I70" s="57">
        <f t="shared" si="21"/>
        <v>31464000</v>
      </c>
      <c r="J70" s="57">
        <f t="shared" si="21"/>
        <v>813000</v>
      </c>
      <c r="K70" s="57">
        <f t="shared" si="21"/>
        <v>437000</v>
      </c>
      <c r="L70" s="57">
        <f t="shared" si="21"/>
        <v>2500</v>
      </c>
      <c r="M70" s="57">
        <f t="shared" si="21"/>
        <v>0</v>
      </c>
      <c r="N70" s="57">
        <f t="shared" si="21"/>
        <v>0</v>
      </c>
      <c r="O70" s="57">
        <f t="shared" si="21"/>
        <v>22000</v>
      </c>
      <c r="P70" s="57">
        <f t="shared" si="21"/>
        <v>66000</v>
      </c>
      <c r="Q70" s="57">
        <f t="shared" si="21"/>
        <v>0</v>
      </c>
      <c r="R70" s="57">
        <f t="shared" si="21"/>
        <v>1340500</v>
      </c>
      <c r="S70" s="57">
        <f t="shared" si="21"/>
        <v>32804500</v>
      </c>
      <c r="T70" s="75">
        <f>S70-AC61+AB61</f>
        <v>18116000</v>
      </c>
      <c r="U70" s="61"/>
      <c r="V70" s="61"/>
      <c r="W70" s="60"/>
      <c r="X70" s="61"/>
      <c r="Y70" s="61"/>
      <c r="Z70" s="61"/>
      <c r="AA70" s="61"/>
      <c r="AB70" s="61"/>
      <c r="AC70" s="61"/>
      <c r="AD70" s="61"/>
      <c r="AE70" s="61"/>
    </row>
    <row r="71" s="55" customFormat="1" ht="15">
      <c r="B71" s="56"/>
    </row>
    <row r="72" spans="2:25" s="90" customFormat="1" ht="31.5">
      <c r="B72" s="91" t="str">
        <f>Traduzione!A143</f>
        <v>DOMANDA ENERGIA PRIMARIA</v>
      </c>
      <c r="C72" s="93"/>
      <c r="D72" s="93"/>
      <c r="E72" s="93"/>
      <c r="F72" s="93"/>
      <c r="G72" s="93"/>
      <c r="H72" s="93"/>
      <c r="I72" s="93"/>
      <c r="J72" s="93"/>
      <c r="K72" s="93"/>
      <c r="L72" s="93"/>
      <c r="M72" s="93"/>
      <c r="N72" s="93"/>
      <c r="O72" s="93"/>
      <c r="P72" s="93"/>
      <c r="Q72" s="93"/>
      <c r="R72" s="93"/>
      <c r="Y72" s="92" t="str">
        <f>Traduzione!$A$21</f>
        <v>[MWh]</v>
      </c>
    </row>
    <row r="73" spans="2:25" s="55" customFormat="1" ht="30" customHeight="1">
      <c r="B73" s="269" t="str">
        <f>Traduzione!A122</f>
        <v>Produzione di energia</v>
      </c>
      <c r="C73" s="274" t="str">
        <f>Traduzione!A142</f>
        <v>FONTE ENERGIA PRIMARIA</v>
      </c>
      <c r="D73" s="275"/>
      <c r="E73" s="275"/>
      <c r="F73" s="275"/>
      <c r="G73" s="275"/>
      <c r="H73" s="275"/>
      <c r="I73" s="275"/>
      <c r="J73" s="275"/>
      <c r="K73" s="275"/>
      <c r="L73" s="275"/>
      <c r="M73" s="275"/>
      <c r="N73" s="275"/>
      <c r="O73" s="275"/>
      <c r="P73" s="275"/>
      <c r="Q73" s="275"/>
      <c r="R73" s="275"/>
      <c r="S73" s="275"/>
      <c r="T73" s="275"/>
      <c r="U73" s="275"/>
      <c r="V73" s="275"/>
      <c r="W73" s="275"/>
      <c r="X73" s="275"/>
      <c r="Y73" s="276"/>
    </row>
    <row r="74" spans="2:25" s="55" customFormat="1" ht="15" customHeight="1">
      <c r="B74" s="270"/>
      <c r="C74" s="274" t="str">
        <f>Traduzione!A98</f>
        <v>Combustibili fossili</v>
      </c>
      <c r="D74" s="275"/>
      <c r="E74" s="275"/>
      <c r="F74" s="275"/>
      <c r="G74" s="275"/>
      <c r="H74" s="275"/>
      <c r="I74" s="276"/>
      <c r="J74" s="274" t="str">
        <f>Traduzione!A107</f>
        <v>Fonti di energia rinnovabile</v>
      </c>
      <c r="K74" s="275"/>
      <c r="L74" s="275"/>
      <c r="M74" s="275"/>
      <c r="N74" s="275"/>
      <c r="O74" s="275"/>
      <c r="P74" s="275"/>
      <c r="Q74" s="275"/>
      <c r="R74" s="276"/>
      <c r="S74" s="266" t="str">
        <f>Traduzione!A123</f>
        <v>Elettricità</v>
      </c>
      <c r="T74" s="267"/>
      <c r="U74" s="267"/>
      <c r="V74" s="268"/>
      <c r="W74" s="74" t="str">
        <f>Traduzione!A124</f>
        <v>Caldo</v>
      </c>
      <c r="X74" s="74" t="str">
        <f>Traduzione!A125</f>
        <v>Freddo</v>
      </c>
      <c r="Y74" s="272" t="str">
        <f>Traduzione!A118</f>
        <v>TOTALE</v>
      </c>
    </row>
    <row r="75" spans="2:25" s="55" customFormat="1" ht="46.5" customHeight="1">
      <c r="B75" s="271"/>
      <c r="C75" s="112" t="str">
        <f>Traduzione!A99</f>
        <v>Olio combustibile</v>
      </c>
      <c r="D75" s="112" t="str">
        <f>Traduzione!A100</f>
        <v>Diesel</v>
      </c>
      <c r="E75" s="112" t="str">
        <f>Traduzione!A101</f>
        <v>Benzina</v>
      </c>
      <c r="F75" s="112" t="str">
        <f>Traduzione!A102</f>
        <v>GPL</v>
      </c>
      <c r="G75" s="112" t="str">
        <f>Traduzione!A103</f>
        <v>Gas naturali</v>
      </c>
      <c r="H75" s="112" t="str">
        <f>Traduzione!A104</f>
        <v>Carbone</v>
      </c>
      <c r="I75" s="112" t="str">
        <f>Traduzione!A116</f>
        <v>Totale parziale</v>
      </c>
      <c r="J75" s="112" t="str">
        <f>Traduzione!A108</f>
        <v>Idroelettrico</v>
      </c>
      <c r="K75" s="112" t="str">
        <f>Traduzione!A109</f>
        <v>Eolico</v>
      </c>
      <c r="L75" s="112" t="str">
        <f>Traduzione!A110</f>
        <v>Solare</v>
      </c>
      <c r="M75" s="112" t="str">
        <f>Traduzione!A111</f>
        <v>Geotermico</v>
      </c>
      <c r="N75" s="112" t="str">
        <f>Traduzione!A112</f>
        <v>Oceanico</v>
      </c>
      <c r="O75" s="112" t="str">
        <f>Traduzione!A113</f>
        <v>Biomassa</v>
      </c>
      <c r="P75" s="112" t="str">
        <f>Traduzione!A114</f>
        <v>Rifiuti urbani</v>
      </c>
      <c r="Q75" s="112" t="str">
        <f>Traduzione!A115</f>
        <v>Recupero di energia</v>
      </c>
      <c r="R75" s="112" t="str">
        <f>Traduzione!A116</f>
        <v>Totale parziale</v>
      </c>
      <c r="S75" s="58" t="str">
        <f>Traduzione!A144</f>
        <v>Elettricità importata (cavo)</v>
      </c>
      <c r="T75" s="58" t="str">
        <f>Traduzione!A145</f>
        <v>Elettricità esportata (cavo)</v>
      </c>
      <c r="U75" s="58" t="str">
        <f>Traduzione!A136</f>
        <v>Riesportazione e consumo esterno</v>
      </c>
      <c r="V75" s="110" t="str">
        <f>Traduzione!A116</f>
        <v>Totale parziale</v>
      </c>
      <c r="W75" s="110" t="str">
        <f>Traduzione!A136</f>
        <v>Riesportazione e consumo esterno</v>
      </c>
      <c r="X75" s="110" t="str">
        <f>Traduzione!A136</f>
        <v>Riesportazione e consumo esterno</v>
      </c>
      <c r="Y75" s="273"/>
    </row>
    <row r="76" spans="2:25" s="55" customFormat="1" ht="15.75">
      <c r="B76" s="113" t="str">
        <f>Traduzione!A118</f>
        <v>TOTALE</v>
      </c>
      <c r="C76" s="197">
        <f aca="true" t="shared" si="22" ref="C76:H76">G48+C70</f>
        <v>11607000</v>
      </c>
      <c r="D76" s="197">
        <f t="shared" si="22"/>
        <v>10560000</v>
      </c>
      <c r="E76" s="197">
        <f t="shared" si="22"/>
        <v>5215000</v>
      </c>
      <c r="F76" s="197">
        <f t="shared" si="22"/>
        <v>14295000</v>
      </c>
      <c r="G76" s="197">
        <f t="shared" si="22"/>
        <v>889008</v>
      </c>
      <c r="H76" s="197">
        <f t="shared" si="22"/>
        <v>16633000</v>
      </c>
      <c r="I76" s="57">
        <f>SUM(C76:H76)</f>
        <v>59199008</v>
      </c>
      <c r="J76" s="197">
        <f aca="true" t="shared" si="23" ref="J76:O76">N48+J70</f>
        <v>813000</v>
      </c>
      <c r="K76" s="197">
        <f t="shared" si="23"/>
        <v>437000</v>
      </c>
      <c r="L76" s="197">
        <f t="shared" si="23"/>
        <v>3501</v>
      </c>
      <c r="M76" s="197">
        <f t="shared" si="23"/>
        <v>0</v>
      </c>
      <c r="N76" s="197">
        <f t="shared" si="23"/>
        <v>0</v>
      </c>
      <c r="O76" s="197">
        <f t="shared" si="23"/>
        <v>1204000</v>
      </c>
      <c r="P76" s="197">
        <f>P70</f>
        <v>66000</v>
      </c>
      <c r="Q76" s="197">
        <f>Q70</f>
        <v>0</v>
      </c>
      <c r="R76" s="57">
        <f>SUM(J76:Q76)</f>
        <v>2523501</v>
      </c>
      <c r="S76" s="197">
        <f>Y61</f>
        <v>0</v>
      </c>
      <c r="T76" s="197">
        <f>Z61</f>
        <v>409000</v>
      </c>
      <c r="U76" s="197">
        <f>$C$49+$C$50+$C$51</f>
        <v>0</v>
      </c>
      <c r="V76" s="57">
        <f>S76-T76-U76</f>
        <v>-409000</v>
      </c>
      <c r="W76" s="197">
        <f>$D$49+$D$50+$D$51</f>
        <v>0</v>
      </c>
      <c r="X76" s="197">
        <f>$E$49+$E$50+$E$51</f>
        <v>0</v>
      </c>
      <c r="Y76" s="57">
        <f>I76+R76+V76-W76-X76</f>
        <v>61313509</v>
      </c>
    </row>
    <row r="77" s="59" customFormat="1" ht="15">
      <c r="B77" s="78"/>
    </row>
    <row r="78" spans="2:32" s="90" customFormat="1" ht="31.5">
      <c r="B78" s="91" t="str">
        <f>Traduzione!A128</f>
        <v>EFFICIENZA CONVERSIONE ENERGETICA</v>
      </c>
      <c r="C78" s="95"/>
      <c r="D78" s="95"/>
      <c r="E78" s="95"/>
      <c r="F78" s="95"/>
      <c r="G78" s="95"/>
      <c r="H78" s="95"/>
      <c r="I78" s="95"/>
      <c r="J78" s="95"/>
      <c r="K78" s="95"/>
      <c r="L78" s="95"/>
      <c r="M78" s="95"/>
      <c r="N78" s="95"/>
      <c r="O78" s="95"/>
      <c r="P78" s="95"/>
      <c r="Q78" s="95"/>
      <c r="R78" s="95"/>
      <c r="S78" s="92" t="str">
        <f>Traduzione!$A$22</f>
        <v>[%]</v>
      </c>
      <c r="T78" s="97"/>
      <c r="V78" s="96"/>
      <c r="W78" s="96"/>
      <c r="X78" s="97"/>
      <c r="Y78" s="96"/>
      <c r="Z78" s="96"/>
      <c r="AA78" s="96"/>
      <c r="AB78" s="96"/>
      <c r="AC78" s="96"/>
      <c r="AD78" s="96"/>
      <c r="AE78" s="96"/>
      <c r="AF78" s="96"/>
    </row>
    <row r="79" spans="2:32" s="55" customFormat="1" ht="30" customHeight="1">
      <c r="B79" s="272" t="str">
        <f>Traduzione!A120</f>
        <v>SETTORE DI PRODUZIONE</v>
      </c>
      <c r="C79" s="277" t="str">
        <f>Traduzione!A142</f>
        <v>FONTE ENERGIA PRIMARIA</v>
      </c>
      <c r="D79" s="278"/>
      <c r="E79" s="278"/>
      <c r="F79" s="278"/>
      <c r="G79" s="278"/>
      <c r="H79" s="278"/>
      <c r="I79" s="278"/>
      <c r="J79" s="278"/>
      <c r="K79" s="278"/>
      <c r="L79" s="278"/>
      <c r="M79" s="278"/>
      <c r="N79" s="278"/>
      <c r="O79" s="278"/>
      <c r="P79" s="278"/>
      <c r="Q79" s="278"/>
      <c r="R79" s="278"/>
      <c r="S79" s="279"/>
      <c r="T79" s="72"/>
      <c r="V79" s="61"/>
      <c r="W79" s="61"/>
      <c r="X79" s="72"/>
      <c r="Y79" s="61"/>
      <c r="Z79" s="61"/>
      <c r="AA79" s="61"/>
      <c r="AB79" s="61"/>
      <c r="AC79" s="61"/>
      <c r="AD79" s="61"/>
      <c r="AE79" s="61"/>
      <c r="AF79" s="61"/>
    </row>
    <row r="80" spans="2:32" s="55" customFormat="1" ht="15" customHeight="1">
      <c r="B80" s="273"/>
      <c r="C80" s="277" t="str">
        <f>Traduzione!A98</f>
        <v>Combustibili fossili</v>
      </c>
      <c r="D80" s="278"/>
      <c r="E80" s="278"/>
      <c r="F80" s="278"/>
      <c r="G80" s="278"/>
      <c r="H80" s="278"/>
      <c r="I80" s="279"/>
      <c r="J80" s="277" t="str">
        <f>Traduzione!A107</f>
        <v>Fonti di energia rinnovabile</v>
      </c>
      <c r="K80" s="278"/>
      <c r="L80" s="278"/>
      <c r="M80" s="278"/>
      <c r="N80" s="278"/>
      <c r="O80" s="278"/>
      <c r="P80" s="278"/>
      <c r="Q80" s="278"/>
      <c r="R80" s="279"/>
      <c r="S80" s="280" t="str">
        <f>Traduzione!A118</f>
        <v>TOTALE</v>
      </c>
      <c r="T80" s="72"/>
      <c r="V80" s="61"/>
      <c r="W80" s="61"/>
      <c r="X80" s="72"/>
      <c r="Y80" s="61"/>
      <c r="Z80" s="61"/>
      <c r="AA80" s="61"/>
      <c r="AB80" s="61"/>
      <c r="AC80" s="61"/>
      <c r="AD80" s="61"/>
      <c r="AE80" s="61"/>
      <c r="AF80" s="61"/>
    </row>
    <row r="81" spans="2:32" s="55" customFormat="1" ht="69.75" customHeight="1">
      <c r="B81" s="73" t="str">
        <f>Traduzione!A122</f>
        <v>Produzione di energia</v>
      </c>
      <c r="C81" s="115" t="str">
        <f>Traduzione!A99</f>
        <v>Olio combustibile</v>
      </c>
      <c r="D81" s="115" t="str">
        <f>Traduzione!A100</f>
        <v>Diesel</v>
      </c>
      <c r="E81" s="115" t="str">
        <f>Traduzione!A101</f>
        <v>Benzina</v>
      </c>
      <c r="F81" s="115" t="str">
        <f>Traduzione!A102</f>
        <v>GPL</v>
      </c>
      <c r="G81" s="115" t="str">
        <f>Traduzione!A103</f>
        <v>Gas naturali</v>
      </c>
      <c r="H81" s="115" t="str">
        <f>Traduzione!A104</f>
        <v>Carbone</v>
      </c>
      <c r="I81" s="115" t="str">
        <f>Traduzione!A116</f>
        <v>Totale parziale</v>
      </c>
      <c r="J81" s="115" t="str">
        <f>Traduzione!A108</f>
        <v>Idroelettrico</v>
      </c>
      <c r="K81" s="115" t="str">
        <f>Traduzione!A109</f>
        <v>Eolico</v>
      </c>
      <c r="L81" s="115" t="str">
        <f>Traduzione!A110</f>
        <v>Solare</v>
      </c>
      <c r="M81" s="115" t="str">
        <f>Traduzione!A111</f>
        <v>Geotermico</v>
      </c>
      <c r="N81" s="115" t="str">
        <f>Traduzione!A112</f>
        <v>Oceanico</v>
      </c>
      <c r="O81" s="115" t="str">
        <f>Traduzione!A113</f>
        <v>Biomassa</v>
      </c>
      <c r="P81" s="115" t="str">
        <f>Traduzione!A114</f>
        <v>Rifiuti urbani</v>
      </c>
      <c r="Q81" s="115" t="str">
        <f>Traduzione!A115</f>
        <v>Recupero di energia</v>
      </c>
      <c r="R81" s="115" t="str">
        <f>Traduzione!A116</f>
        <v>Totale parziale</v>
      </c>
      <c r="S81" s="280"/>
      <c r="T81" s="72"/>
      <c r="V81" s="61"/>
      <c r="W81" s="61"/>
      <c r="X81" s="72"/>
      <c r="Y81" s="61"/>
      <c r="Z81" s="61"/>
      <c r="AA81" s="61"/>
      <c r="AB81" s="61"/>
      <c r="AC81" s="61"/>
      <c r="AD81" s="61"/>
      <c r="AE81" s="61"/>
      <c r="AF81" s="61"/>
    </row>
    <row r="82" spans="2:32" s="55" customFormat="1" ht="15.75">
      <c r="B82" s="196" t="str">
        <f>Traduzione!A123</f>
        <v>Elettricità</v>
      </c>
      <c r="C82" s="199">
        <f aca="true" t="shared" si="24" ref="C82:P82">IF(C67&gt;0,C58/C67,"-")</f>
        <v>0.38834384489605234</v>
      </c>
      <c r="D82" s="199">
        <f t="shared" si="24"/>
        <v>0.2753246753246753</v>
      </c>
      <c r="E82" s="199" t="str">
        <f t="shared" si="24"/>
        <v>-</v>
      </c>
      <c r="F82" s="199">
        <f t="shared" si="24"/>
        <v>0.5876966726850658</v>
      </c>
      <c r="G82" s="199" t="str">
        <f t="shared" si="24"/>
        <v>-</v>
      </c>
      <c r="H82" s="199">
        <f t="shared" si="24"/>
        <v>0.3630698367540473</v>
      </c>
      <c r="I82" s="71">
        <f t="shared" si="24"/>
        <v>0.424230867022629</v>
      </c>
      <c r="J82" s="199">
        <f t="shared" si="24"/>
        <v>1</v>
      </c>
      <c r="K82" s="199">
        <f t="shared" si="24"/>
        <v>1</v>
      </c>
      <c r="L82" s="199">
        <f t="shared" si="24"/>
        <v>1</v>
      </c>
      <c r="M82" s="199" t="str">
        <f t="shared" si="24"/>
        <v>-</v>
      </c>
      <c r="N82" s="199" t="str">
        <f t="shared" si="24"/>
        <v>-</v>
      </c>
      <c r="O82" s="199">
        <f t="shared" si="24"/>
        <v>1</v>
      </c>
      <c r="P82" s="199">
        <f t="shared" si="24"/>
        <v>1</v>
      </c>
      <c r="Q82" s="199" t="s">
        <v>14</v>
      </c>
      <c r="R82" s="71">
        <f aca="true" t="shared" si="25" ref="R82:S84">IF(R67&gt;0,R58/R67,"-")</f>
        <v>1</v>
      </c>
      <c r="S82" s="71">
        <f t="shared" si="25"/>
        <v>0.4477586916429148</v>
      </c>
      <c r="T82" s="62"/>
      <c r="V82" s="61"/>
      <c r="W82" s="61"/>
      <c r="X82" s="62"/>
      <c r="Y82" s="61"/>
      <c r="Z82" s="61"/>
      <c r="AA82" s="61"/>
      <c r="AB82" s="61"/>
      <c r="AC82" s="61"/>
      <c r="AD82" s="61"/>
      <c r="AE82" s="61"/>
      <c r="AF82" s="61"/>
    </row>
    <row r="83" spans="2:32" s="55" customFormat="1" ht="15.75">
      <c r="B83" s="196" t="str">
        <f>Traduzione!A124</f>
        <v>Caldo</v>
      </c>
      <c r="C83" s="199" t="str">
        <f aca="true" t="shared" si="26" ref="C83:P83">IF(C68&gt;0,C59/C68,"-")</f>
        <v>-</v>
      </c>
      <c r="D83" s="199" t="str">
        <f t="shared" si="26"/>
        <v>-</v>
      </c>
      <c r="E83" s="199" t="str">
        <f t="shared" si="26"/>
        <v>-</v>
      </c>
      <c r="F83" s="199" t="str">
        <f t="shared" si="26"/>
        <v>-</v>
      </c>
      <c r="G83" s="199" t="str">
        <f t="shared" si="26"/>
        <v>-</v>
      </c>
      <c r="H83" s="199" t="str">
        <f t="shared" si="26"/>
        <v>-</v>
      </c>
      <c r="I83" s="71" t="str">
        <f t="shared" si="26"/>
        <v>-</v>
      </c>
      <c r="J83" s="199" t="str">
        <f t="shared" si="26"/>
        <v>-</v>
      </c>
      <c r="K83" s="199" t="str">
        <f t="shared" si="26"/>
        <v>-</v>
      </c>
      <c r="L83" s="199" t="str">
        <f t="shared" si="26"/>
        <v>-</v>
      </c>
      <c r="M83" s="199" t="str">
        <f t="shared" si="26"/>
        <v>-</v>
      </c>
      <c r="N83" s="199" t="str">
        <f t="shared" si="26"/>
        <v>-</v>
      </c>
      <c r="O83" s="199" t="str">
        <f t="shared" si="26"/>
        <v>-</v>
      </c>
      <c r="P83" s="199" t="str">
        <f t="shared" si="26"/>
        <v>-</v>
      </c>
      <c r="Q83" s="199" t="s">
        <v>14</v>
      </c>
      <c r="R83" s="71" t="str">
        <f t="shared" si="25"/>
        <v>-</v>
      </c>
      <c r="S83" s="71" t="str">
        <f t="shared" si="25"/>
        <v>-</v>
      </c>
      <c r="T83" s="62"/>
      <c r="V83" s="61"/>
      <c r="W83" s="61"/>
      <c r="X83" s="62"/>
      <c r="Y83" s="61"/>
      <c r="Z83" s="61"/>
      <c r="AA83" s="61"/>
      <c r="AB83" s="61"/>
      <c r="AC83" s="61"/>
      <c r="AD83" s="61"/>
      <c r="AE83" s="61"/>
      <c r="AF83" s="61"/>
    </row>
    <row r="84" spans="2:32" s="55" customFormat="1" ht="15.75">
      <c r="B84" s="196" t="str">
        <f>Traduzione!A125</f>
        <v>Freddo</v>
      </c>
      <c r="C84" s="199" t="str">
        <f aca="true" t="shared" si="27" ref="C84:P84">IF(C69&gt;0,C60/C69,"-")</f>
        <v>-</v>
      </c>
      <c r="D84" s="199" t="str">
        <f t="shared" si="27"/>
        <v>-</v>
      </c>
      <c r="E84" s="199" t="str">
        <f t="shared" si="27"/>
        <v>-</v>
      </c>
      <c r="F84" s="199" t="str">
        <f t="shared" si="27"/>
        <v>-</v>
      </c>
      <c r="G84" s="199" t="str">
        <f t="shared" si="27"/>
        <v>-</v>
      </c>
      <c r="H84" s="199" t="str">
        <f t="shared" si="27"/>
        <v>-</v>
      </c>
      <c r="I84" s="71" t="str">
        <f t="shared" si="27"/>
        <v>-</v>
      </c>
      <c r="J84" s="199" t="str">
        <f t="shared" si="27"/>
        <v>-</v>
      </c>
      <c r="K84" s="199" t="str">
        <f t="shared" si="27"/>
        <v>-</v>
      </c>
      <c r="L84" s="199" t="str">
        <f t="shared" si="27"/>
        <v>-</v>
      </c>
      <c r="M84" s="199" t="str">
        <f t="shared" si="27"/>
        <v>-</v>
      </c>
      <c r="N84" s="199" t="str">
        <f t="shared" si="27"/>
        <v>-</v>
      </c>
      <c r="O84" s="199" t="str">
        <f t="shared" si="27"/>
        <v>-</v>
      </c>
      <c r="P84" s="199" t="str">
        <f t="shared" si="27"/>
        <v>-</v>
      </c>
      <c r="Q84" s="199" t="s">
        <v>14</v>
      </c>
      <c r="R84" s="71" t="str">
        <f t="shared" si="25"/>
        <v>-</v>
      </c>
      <c r="S84" s="71" t="str">
        <f t="shared" si="25"/>
        <v>-</v>
      </c>
      <c r="T84" s="62"/>
      <c r="V84" s="61"/>
      <c r="W84" s="61"/>
      <c r="X84" s="62"/>
      <c r="Y84" s="61"/>
      <c r="Z84" s="61"/>
      <c r="AA84" s="61"/>
      <c r="AB84" s="61"/>
      <c r="AC84" s="61"/>
      <c r="AD84" s="61"/>
      <c r="AE84" s="61"/>
      <c r="AF84" s="61"/>
    </row>
    <row r="85" s="55" customFormat="1" ht="40.5" customHeight="1">
      <c r="B85" s="56"/>
    </row>
    <row r="86" spans="1:14" s="133" customFormat="1" ht="36">
      <c r="A86" s="131" t="s">
        <v>761</v>
      </c>
      <c r="B86" s="132" t="str">
        <f>Traduzione!A152</f>
        <v>Riduzione delle emissioni di CO2 per anno di riferimento</v>
      </c>
      <c r="C86" s="131"/>
      <c r="D86" s="132"/>
      <c r="E86" s="131"/>
      <c r="F86" s="132"/>
      <c r="G86" s="131"/>
      <c r="H86" s="132"/>
      <c r="I86" s="131"/>
      <c r="J86" s="132"/>
      <c r="K86" s="149"/>
      <c r="L86" s="149"/>
      <c r="M86" s="149"/>
      <c r="N86" s="149"/>
    </row>
    <row r="87" spans="2:21" s="90" customFormat="1" ht="31.5">
      <c r="B87" s="91" t="str">
        <f>Traduzione!A148</f>
        <v>EMISSIONI DI CO2 DA USO FINALE</v>
      </c>
      <c r="C87" s="98"/>
      <c r="D87" s="98"/>
      <c r="E87" s="98"/>
      <c r="F87" s="98"/>
      <c r="G87" s="98"/>
      <c r="H87" s="98"/>
      <c r="I87" s="98"/>
      <c r="J87" s="98"/>
      <c r="K87" s="98"/>
      <c r="L87" s="98"/>
      <c r="M87" s="98"/>
      <c r="N87" s="98"/>
      <c r="O87" s="98"/>
      <c r="P87" s="98"/>
      <c r="Q87" s="98"/>
      <c r="R87" s="98"/>
      <c r="S87" s="98"/>
      <c r="T87" s="98"/>
      <c r="U87" s="99" t="str">
        <f>Traduzione!$A$17</f>
        <v>[t CO2]</v>
      </c>
    </row>
    <row r="88" spans="2:21" s="55" customFormat="1" ht="33" customHeight="1">
      <c r="B88" s="264" t="str">
        <f>Traduzione!A56</f>
        <v>SETTORE DELLA DOMANDA</v>
      </c>
      <c r="C88" s="259" t="str">
        <f>Traduzione!A93</f>
        <v>ENERGIA PER USO FINALE</v>
      </c>
      <c r="D88" s="260"/>
      <c r="E88" s="260"/>
      <c r="F88" s="260"/>
      <c r="G88" s="260"/>
      <c r="H88" s="260"/>
      <c r="I88" s="260"/>
      <c r="J88" s="260"/>
      <c r="K88" s="260"/>
      <c r="L88" s="260"/>
      <c r="M88" s="260"/>
      <c r="N88" s="260"/>
      <c r="O88" s="260"/>
      <c r="P88" s="260"/>
      <c r="Q88" s="260"/>
      <c r="R88" s="260"/>
      <c r="S88" s="260"/>
      <c r="T88" s="260"/>
      <c r="U88" s="261"/>
    </row>
    <row r="89" spans="2:21" s="55" customFormat="1" ht="18" customHeight="1">
      <c r="B89" s="265"/>
      <c r="C89" s="259" t="str">
        <f>Traduzione!A94</f>
        <v>Servizi energetici centralizzati</v>
      </c>
      <c r="D89" s="260"/>
      <c r="E89" s="260"/>
      <c r="F89" s="261"/>
      <c r="G89" s="259" t="str">
        <f>Traduzione!A98</f>
        <v>Combustibili fossili</v>
      </c>
      <c r="H89" s="260"/>
      <c r="I89" s="260"/>
      <c r="J89" s="260"/>
      <c r="K89" s="260"/>
      <c r="L89" s="260"/>
      <c r="M89" s="261"/>
      <c r="N89" s="259" t="str">
        <f>Traduzione!A105</f>
        <v>Fonti di energia rinnovabile (ad esclusione dell'elettricità e del calore venduti a reti pubbliche)</v>
      </c>
      <c r="O89" s="260"/>
      <c r="P89" s="260"/>
      <c r="Q89" s="260"/>
      <c r="R89" s="260"/>
      <c r="S89" s="260"/>
      <c r="T89" s="261"/>
      <c r="U89" s="262" t="str">
        <f>Traduzione!A118</f>
        <v>TOTALE</v>
      </c>
    </row>
    <row r="90" spans="2:21" s="55" customFormat="1" ht="67.5" customHeight="1">
      <c r="B90" s="65" t="str">
        <f>Traduzione!A58</f>
        <v>Descrizione del settore</v>
      </c>
      <c r="C90" s="111" t="str">
        <f>Traduzione!A95</f>
        <v>Elettricità da rete pubblica</v>
      </c>
      <c r="D90" s="111" t="str">
        <f>Traduzione!A96</f>
        <v>Calore da teleriscaldamento</v>
      </c>
      <c r="E90" s="111" t="str">
        <f>Traduzione!A97</f>
        <v>Freddo da telereffreddamento</v>
      </c>
      <c r="F90" s="111" t="str">
        <f>Traduzione!A116</f>
        <v>Totale parziale</v>
      </c>
      <c r="G90" s="111" t="str">
        <f>Traduzione!A99</f>
        <v>Olio combustibile</v>
      </c>
      <c r="H90" s="111" t="str">
        <f>Traduzione!A100</f>
        <v>Diesel</v>
      </c>
      <c r="I90" s="111" t="str">
        <f>Traduzione!A101</f>
        <v>Benzina</v>
      </c>
      <c r="J90" s="111" t="str">
        <f>Traduzione!A102</f>
        <v>GPL</v>
      </c>
      <c r="K90" s="111" t="str">
        <f>Traduzione!A103</f>
        <v>Gas naturali</v>
      </c>
      <c r="L90" s="111" t="str">
        <f>Traduzione!A104</f>
        <v>Carbone</v>
      </c>
      <c r="M90" s="111" t="str">
        <f>Traduzione!A116</f>
        <v>Totale parziale</v>
      </c>
      <c r="N90" s="111" t="str">
        <f>Traduzione!A108</f>
        <v>Idroelettrico</v>
      </c>
      <c r="O90" s="111" t="str">
        <f>Traduzione!A109</f>
        <v>Eolico</v>
      </c>
      <c r="P90" s="111" t="str">
        <f>Traduzione!A110</f>
        <v>Solare</v>
      </c>
      <c r="Q90" s="111" t="str">
        <f>Traduzione!A111</f>
        <v>Geotermico</v>
      </c>
      <c r="R90" s="111" t="str">
        <f>Traduzione!A112</f>
        <v>Oceanico</v>
      </c>
      <c r="S90" s="111" t="str">
        <f>Traduzione!A113</f>
        <v>Biomassa</v>
      </c>
      <c r="T90" s="111" t="str">
        <f>Traduzione!A116</f>
        <v>Totale parziale</v>
      </c>
      <c r="U90" s="263"/>
    </row>
    <row r="91" spans="1:21" s="21" customFormat="1" ht="15.75">
      <c r="A91" s="22"/>
      <c r="B91" s="70" t="str">
        <f>Traduzione!A59</f>
        <v>RESIDENZIALE</v>
      </c>
      <c r="C91" s="68">
        <f>SUM(C92:C100)</f>
        <v>1805212.0789844852</v>
      </c>
      <c r="D91" s="68">
        <f>SUM(D92:D100)</f>
        <v>0</v>
      </c>
      <c r="E91" s="68">
        <f>SUM(E92:E100)</f>
        <v>0</v>
      </c>
      <c r="F91" s="68">
        <f aca="true" t="shared" si="28" ref="F91:F122">SUM(C91:E91)</f>
        <v>1805212.0789844852</v>
      </c>
      <c r="G91" s="68">
        <f aca="true" t="shared" si="29" ref="G91:L91">SUM(G92:G100)</f>
        <v>0</v>
      </c>
      <c r="H91" s="68">
        <f t="shared" si="29"/>
        <v>378606</v>
      </c>
      <c r="I91" s="68">
        <f t="shared" si="29"/>
        <v>0</v>
      </c>
      <c r="J91" s="68">
        <f t="shared" si="29"/>
        <v>364108</v>
      </c>
      <c r="K91" s="68">
        <f t="shared" si="29"/>
        <v>0.6060000000000001</v>
      </c>
      <c r="L91" s="68">
        <f t="shared" si="29"/>
        <v>10266</v>
      </c>
      <c r="M91" s="68">
        <f aca="true" t="shared" si="30" ref="M91:M122">SUM(G91:L91)</f>
        <v>752980.606</v>
      </c>
      <c r="N91" s="68">
        <f aca="true" t="shared" si="31" ref="N91:S91">SUM(N92:N100)</f>
        <v>0</v>
      </c>
      <c r="O91" s="68">
        <f t="shared" si="31"/>
        <v>0</v>
      </c>
      <c r="P91" s="68">
        <f t="shared" si="31"/>
        <v>0</v>
      </c>
      <c r="Q91" s="68">
        <f t="shared" si="31"/>
        <v>0</v>
      </c>
      <c r="R91" s="68">
        <f t="shared" si="31"/>
        <v>0</v>
      </c>
      <c r="S91" s="68">
        <f t="shared" si="31"/>
        <v>444648</v>
      </c>
      <c r="T91" s="68">
        <f aca="true" t="shared" si="32" ref="T91:T122">SUM(N91:S91)</f>
        <v>444648</v>
      </c>
      <c r="U91" s="68">
        <f aca="true" t="shared" si="33" ref="U91:U122">F91+M91+T91</f>
        <v>3002840.684984485</v>
      </c>
    </row>
    <row r="92" spans="1:21" s="21" customFormat="1" ht="15.75">
      <c r="A92" s="22"/>
      <c r="B92" s="194" t="str">
        <f>Traduzione!A60</f>
        <v>Acqua calda</v>
      </c>
      <c r="C92" s="79">
        <f aca="true" t="shared" si="34" ref="C92:C100">IF(C$48&gt;0,($S$128+$V$137)/C$48,0)*C18</f>
        <v>241338.51323321994</v>
      </c>
      <c r="D92" s="79">
        <f aca="true" t="shared" si="35" ref="D92:D100">IF(D$48&gt;0,($S$129)/D$48,0)*D18</f>
        <v>0</v>
      </c>
      <c r="E92" s="79">
        <f aca="true" t="shared" si="36" ref="E92:E100">IF(E$48&gt;0,($S$130)/E$48,0)*E18</f>
        <v>0</v>
      </c>
      <c r="F92" s="68">
        <f t="shared" si="28"/>
        <v>241338.51323321994</v>
      </c>
      <c r="G92" s="79">
        <f>'Fattori CO2'!C$7*G18</f>
        <v>0</v>
      </c>
      <c r="H92" s="79">
        <f>'Fattori CO2'!D$7*H18</f>
        <v>0</v>
      </c>
      <c r="I92" s="79">
        <f>'Fattori CO2'!E$7*I18</f>
        <v>0</v>
      </c>
      <c r="J92" s="79">
        <f>'Fattori CO2'!F$7*J18</f>
        <v>6810</v>
      </c>
      <c r="K92" s="79">
        <f>'Fattori CO2'!G$7*K18</f>
        <v>0.202</v>
      </c>
      <c r="L92" s="79">
        <f>'Fattori CO2'!H$7*L18</f>
        <v>0</v>
      </c>
      <c r="M92" s="68">
        <f t="shared" si="30"/>
        <v>6810.202</v>
      </c>
      <c r="N92" s="79">
        <f>'Fattori CO2'!J$7*N18</f>
        <v>0</v>
      </c>
      <c r="O92" s="79">
        <f>'Fattori CO2'!K$7*O18</f>
        <v>0</v>
      </c>
      <c r="P92" s="79">
        <f>'Fattori CO2'!L$7*P18</f>
        <v>0</v>
      </c>
      <c r="Q92" s="79">
        <f>'Fattori CO2'!M$7*Q18</f>
        <v>0</v>
      </c>
      <c r="R92" s="79">
        <f>'Fattori CO2'!N$7*R18</f>
        <v>0</v>
      </c>
      <c r="S92" s="79">
        <f>'Fattori CO2'!O$7*S18</f>
        <v>0</v>
      </c>
      <c r="T92" s="68">
        <f t="shared" si="32"/>
        <v>0</v>
      </c>
      <c r="U92" s="68">
        <f t="shared" si="33"/>
        <v>248148.71523321993</v>
      </c>
    </row>
    <row r="93" spans="1:21" s="21" customFormat="1" ht="15.75">
      <c r="A93" s="22"/>
      <c r="B93" s="194" t="str">
        <f>Traduzione!A61</f>
        <v>Riscaldamento e raffreddamento</v>
      </c>
      <c r="C93" s="79">
        <f t="shared" si="34"/>
        <v>80446.17107773999</v>
      </c>
      <c r="D93" s="79">
        <f t="shared" si="35"/>
        <v>0</v>
      </c>
      <c r="E93" s="79">
        <f t="shared" si="36"/>
        <v>0</v>
      </c>
      <c r="F93" s="68">
        <f t="shared" si="28"/>
        <v>80446.17107773999</v>
      </c>
      <c r="G93" s="79">
        <f>'Fattori CO2'!C$7*G19</f>
        <v>0</v>
      </c>
      <c r="H93" s="79">
        <f>'Fattori CO2'!D$7*H19</f>
        <v>378606</v>
      </c>
      <c r="I93" s="79">
        <f>'Fattori CO2'!E$7*I19</f>
        <v>0</v>
      </c>
      <c r="J93" s="79">
        <f>'Fattori CO2'!F$7*J19</f>
        <v>39498</v>
      </c>
      <c r="K93" s="79">
        <f>'Fattori CO2'!G$7*K19</f>
        <v>0.202</v>
      </c>
      <c r="L93" s="79">
        <f>'Fattori CO2'!H$7*L19</f>
        <v>10266</v>
      </c>
      <c r="M93" s="68">
        <f t="shared" si="30"/>
        <v>428370.202</v>
      </c>
      <c r="N93" s="79">
        <f>'Fattori CO2'!J$7*N19</f>
        <v>0</v>
      </c>
      <c r="O93" s="79">
        <f>'Fattori CO2'!K$7*O19</f>
        <v>0</v>
      </c>
      <c r="P93" s="79">
        <f>'Fattori CO2'!L$7*P19</f>
        <v>0</v>
      </c>
      <c r="Q93" s="79">
        <f>'Fattori CO2'!M$7*Q19</f>
        <v>0</v>
      </c>
      <c r="R93" s="79">
        <f>'Fattori CO2'!N$7*R19</f>
        <v>0</v>
      </c>
      <c r="S93" s="79">
        <f>'Fattori CO2'!O$7*S19</f>
        <v>444648</v>
      </c>
      <c r="T93" s="68">
        <f t="shared" si="32"/>
        <v>444648</v>
      </c>
      <c r="U93" s="68">
        <f t="shared" si="33"/>
        <v>953464.37307774</v>
      </c>
    </row>
    <row r="94" spans="1:21" s="21" customFormat="1" ht="15.75">
      <c r="A94" s="22"/>
      <c r="B94" s="194" t="str">
        <f>Traduzione!A62</f>
        <v>Illuminazione</v>
      </c>
      <c r="C94" s="79">
        <f t="shared" si="34"/>
        <v>321784.68431095994</v>
      </c>
      <c r="D94" s="79">
        <f t="shared" si="35"/>
        <v>0</v>
      </c>
      <c r="E94" s="79">
        <f t="shared" si="36"/>
        <v>0</v>
      </c>
      <c r="F94" s="68">
        <f t="shared" si="28"/>
        <v>321784.68431095994</v>
      </c>
      <c r="G94" s="79">
        <f>'Fattori CO2'!C$7*G20</f>
        <v>0</v>
      </c>
      <c r="H94" s="79">
        <f>'Fattori CO2'!D$7*H20</f>
        <v>0</v>
      </c>
      <c r="I94" s="79">
        <f>'Fattori CO2'!E$7*I20</f>
        <v>0</v>
      </c>
      <c r="J94" s="79">
        <f>'Fattori CO2'!F$7*J20</f>
        <v>0</v>
      </c>
      <c r="K94" s="79">
        <f>'Fattori CO2'!G$7*K20</f>
        <v>0</v>
      </c>
      <c r="L94" s="79">
        <f>'Fattori CO2'!H$7*L20</f>
        <v>0</v>
      </c>
      <c r="M94" s="68">
        <f t="shared" si="30"/>
        <v>0</v>
      </c>
      <c r="N94" s="79">
        <f>'Fattori CO2'!J$7*N20</f>
        <v>0</v>
      </c>
      <c r="O94" s="79">
        <f>'Fattori CO2'!K$7*O20</f>
        <v>0</v>
      </c>
      <c r="P94" s="79">
        <f>'Fattori CO2'!L$7*P20</f>
        <v>0</v>
      </c>
      <c r="Q94" s="79">
        <f>'Fattori CO2'!M$7*Q20</f>
        <v>0</v>
      </c>
      <c r="R94" s="79">
        <f>'Fattori CO2'!N$7*R20</f>
        <v>0</v>
      </c>
      <c r="S94" s="79">
        <f>'Fattori CO2'!O$7*S20</f>
        <v>0</v>
      </c>
      <c r="T94" s="68">
        <f t="shared" si="32"/>
        <v>0</v>
      </c>
      <c r="U94" s="68">
        <f t="shared" si="33"/>
        <v>321784.68431095994</v>
      </c>
    </row>
    <row r="95" spans="1:21" s="21" customFormat="1" ht="15.75">
      <c r="A95" s="22"/>
      <c r="B95" s="194" t="str">
        <f>Traduzione!A63</f>
        <v>Cucina</v>
      </c>
      <c r="C95" s="79">
        <f t="shared" si="34"/>
        <v>40223.08553886999</v>
      </c>
      <c r="D95" s="79">
        <f t="shared" si="35"/>
        <v>0</v>
      </c>
      <c r="E95" s="79">
        <f t="shared" si="36"/>
        <v>0</v>
      </c>
      <c r="F95" s="68">
        <f t="shared" si="28"/>
        <v>40223.08553886999</v>
      </c>
      <c r="G95" s="79">
        <f>'Fattori CO2'!C$7*G21</f>
        <v>0</v>
      </c>
      <c r="H95" s="79">
        <f>'Fattori CO2'!D$7*H21</f>
        <v>0</v>
      </c>
      <c r="I95" s="79">
        <f>'Fattori CO2'!E$7*I21</f>
        <v>0</v>
      </c>
      <c r="J95" s="79">
        <f>'Fattori CO2'!F$7*J21</f>
        <v>317800</v>
      </c>
      <c r="K95" s="79">
        <f>'Fattori CO2'!G$7*K21</f>
        <v>0.202</v>
      </c>
      <c r="L95" s="79">
        <f>'Fattori CO2'!H$7*L21</f>
        <v>0</v>
      </c>
      <c r="M95" s="68">
        <f t="shared" si="30"/>
        <v>317800.202</v>
      </c>
      <c r="N95" s="79">
        <f>'Fattori CO2'!J$7*N21</f>
        <v>0</v>
      </c>
      <c r="O95" s="79">
        <f>'Fattori CO2'!K$7*O21</f>
        <v>0</v>
      </c>
      <c r="P95" s="79">
        <f>'Fattori CO2'!L$7*P21</f>
        <v>0</v>
      </c>
      <c r="Q95" s="79">
        <f>'Fattori CO2'!M$7*Q21</f>
        <v>0</v>
      </c>
      <c r="R95" s="79">
        <f>'Fattori CO2'!N$7*R21</f>
        <v>0</v>
      </c>
      <c r="S95" s="79">
        <f>'Fattori CO2'!O$7*S21</f>
        <v>0</v>
      </c>
      <c r="T95" s="68">
        <f t="shared" si="32"/>
        <v>0</v>
      </c>
      <c r="U95" s="68">
        <f t="shared" si="33"/>
        <v>358023.28753887</v>
      </c>
    </row>
    <row r="96" spans="1:21" s="21" customFormat="1" ht="15.75">
      <c r="A96" s="22"/>
      <c r="B96" s="194" t="str">
        <f>Traduzione!A64</f>
        <v>Frigoriferi e congelatori</v>
      </c>
      <c r="C96" s="79">
        <f t="shared" si="34"/>
        <v>64356.936862191986</v>
      </c>
      <c r="D96" s="79">
        <f t="shared" si="35"/>
        <v>0</v>
      </c>
      <c r="E96" s="79">
        <f t="shared" si="36"/>
        <v>0</v>
      </c>
      <c r="F96" s="68">
        <f t="shared" si="28"/>
        <v>64356.936862191986</v>
      </c>
      <c r="G96" s="79">
        <f>'Fattori CO2'!C$7*G22</f>
        <v>0</v>
      </c>
      <c r="H96" s="79">
        <f>'Fattori CO2'!D$7*H22</f>
        <v>0</v>
      </c>
      <c r="I96" s="79">
        <f>'Fattori CO2'!E$7*I22</f>
        <v>0</v>
      </c>
      <c r="J96" s="79">
        <f>'Fattori CO2'!F$7*J22</f>
        <v>0</v>
      </c>
      <c r="K96" s="79">
        <f>'Fattori CO2'!G$7*K22</f>
        <v>0</v>
      </c>
      <c r="L96" s="79">
        <f>'Fattori CO2'!H$7*L22</f>
        <v>0</v>
      </c>
      <c r="M96" s="68">
        <f t="shared" si="30"/>
        <v>0</v>
      </c>
      <c r="N96" s="79">
        <f>'Fattori CO2'!J$7*N22</f>
        <v>0</v>
      </c>
      <c r="O96" s="79">
        <f>'Fattori CO2'!K$7*O22</f>
        <v>0</v>
      </c>
      <c r="P96" s="79">
        <f>'Fattori CO2'!L$7*P22</f>
        <v>0</v>
      </c>
      <c r="Q96" s="79">
        <f>'Fattori CO2'!M$7*Q22</f>
        <v>0</v>
      </c>
      <c r="R96" s="79">
        <f>'Fattori CO2'!N$7*R22</f>
        <v>0</v>
      </c>
      <c r="S96" s="79">
        <f>'Fattori CO2'!O$7*S22</f>
        <v>0</v>
      </c>
      <c r="T96" s="68">
        <f t="shared" si="32"/>
        <v>0</v>
      </c>
      <c r="U96" s="68">
        <f t="shared" si="33"/>
        <v>64356.936862191986</v>
      </c>
    </row>
    <row r="97" spans="1:21" s="21" customFormat="1" ht="15.75">
      <c r="A97" s="22"/>
      <c r="B97" s="194" t="str">
        <f>Traduzione!A65</f>
        <v>Lavatrici e asciugatrici</v>
      </c>
      <c r="C97" s="79">
        <f t="shared" si="34"/>
        <v>643569.3686219199</v>
      </c>
      <c r="D97" s="79">
        <f t="shared" si="35"/>
        <v>0</v>
      </c>
      <c r="E97" s="79">
        <f t="shared" si="36"/>
        <v>0</v>
      </c>
      <c r="F97" s="68">
        <f t="shared" si="28"/>
        <v>643569.3686219199</v>
      </c>
      <c r="G97" s="79">
        <f>'Fattori CO2'!C$7*G23</f>
        <v>0</v>
      </c>
      <c r="H97" s="79">
        <f>'Fattori CO2'!D$7*H23</f>
        <v>0</v>
      </c>
      <c r="I97" s="79">
        <f>'Fattori CO2'!E$7*I23</f>
        <v>0</v>
      </c>
      <c r="J97" s="79">
        <f>'Fattori CO2'!F$7*J23</f>
        <v>0</v>
      </c>
      <c r="K97" s="79">
        <f>'Fattori CO2'!G$7*K23</f>
        <v>0</v>
      </c>
      <c r="L97" s="79">
        <f>'Fattori CO2'!H$7*L23</f>
        <v>0</v>
      </c>
      <c r="M97" s="68">
        <f t="shared" si="30"/>
        <v>0</v>
      </c>
      <c r="N97" s="79">
        <f>'Fattori CO2'!J$7*N23</f>
        <v>0</v>
      </c>
      <c r="O97" s="79">
        <f>'Fattori CO2'!K$7*O23</f>
        <v>0</v>
      </c>
      <c r="P97" s="79">
        <f>'Fattori CO2'!L$7*P23</f>
        <v>0</v>
      </c>
      <c r="Q97" s="79">
        <f>'Fattori CO2'!M$7*Q23</f>
        <v>0</v>
      </c>
      <c r="R97" s="79">
        <f>'Fattori CO2'!N$7*R23</f>
        <v>0</v>
      </c>
      <c r="S97" s="79">
        <f>'Fattori CO2'!O$7*S23</f>
        <v>0</v>
      </c>
      <c r="T97" s="68">
        <f t="shared" si="32"/>
        <v>0</v>
      </c>
      <c r="U97" s="68">
        <f t="shared" si="33"/>
        <v>643569.3686219199</v>
      </c>
    </row>
    <row r="98" spans="1:21" s="21" customFormat="1" ht="15.75">
      <c r="A98" s="22"/>
      <c r="B98" s="194" t="str">
        <f>Traduzione!A66</f>
        <v>Lavastoviglie</v>
      </c>
      <c r="C98" s="79">
        <f t="shared" si="34"/>
        <v>321784.68431095994</v>
      </c>
      <c r="D98" s="79">
        <f t="shared" si="35"/>
        <v>0</v>
      </c>
      <c r="E98" s="79">
        <f t="shared" si="36"/>
        <v>0</v>
      </c>
      <c r="F98" s="68">
        <f t="shared" si="28"/>
        <v>321784.68431095994</v>
      </c>
      <c r="G98" s="79">
        <f>'Fattori CO2'!C$7*G24</f>
        <v>0</v>
      </c>
      <c r="H98" s="79">
        <f>'Fattori CO2'!D$7*H24</f>
        <v>0</v>
      </c>
      <c r="I98" s="79">
        <f>'Fattori CO2'!E$7*I24</f>
        <v>0</v>
      </c>
      <c r="J98" s="79">
        <f>'Fattori CO2'!F$7*J24</f>
        <v>0</v>
      </c>
      <c r="K98" s="79">
        <f>'Fattori CO2'!G$7*K24</f>
        <v>0</v>
      </c>
      <c r="L98" s="79">
        <f>'Fattori CO2'!H$7*L24</f>
        <v>0</v>
      </c>
      <c r="M98" s="68">
        <f t="shared" si="30"/>
        <v>0</v>
      </c>
      <c r="N98" s="79">
        <f>'Fattori CO2'!J$7*N24</f>
        <v>0</v>
      </c>
      <c r="O98" s="79">
        <f>'Fattori CO2'!K$7*O24</f>
        <v>0</v>
      </c>
      <c r="P98" s="79">
        <f>'Fattori CO2'!L$7*P24</f>
        <v>0</v>
      </c>
      <c r="Q98" s="79">
        <f>'Fattori CO2'!M$7*Q24</f>
        <v>0</v>
      </c>
      <c r="R98" s="79">
        <f>'Fattori CO2'!N$7*R24</f>
        <v>0</v>
      </c>
      <c r="S98" s="79">
        <f>'Fattori CO2'!O$7*S24</f>
        <v>0</v>
      </c>
      <c r="T98" s="68">
        <f t="shared" si="32"/>
        <v>0</v>
      </c>
      <c r="U98" s="68">
        <f t="shared" si="33"/>
        <v>321784.68431095994</v>
      </c>
    </row>
    <row r="99" spans="1:21" s="21" customFormat="1" ht="15.75">
      <c r="A99" s="22"/>
      <c r="B99" s="194" t="str">
        <f>Traduzione!A67</f>
        <v>Televisori</v>
      </c>
      <c r="C99" s="79">
        <f t="shared" si="34"/>
        <v>24133.851323321993</v>
      </c>
      <c r="D99" s="79">
        <f t="shared" si="35"/>
        <v>0</v>
      </c>
      <c r="E99" s="79">
        <f t="shared" si="36"/>
        <v>0</v>
      </c>
      <c r="F99" s="68">
        <f t="shared" si="28"/>
        <v>24133.851323321993</v>
      </c>
      <c r="G99" s="79">
        <f>'Fattori CO2'!C$7*G25</f>
        <v>0</v>
      </c>
      <c r="H99" s="79">
        <f>'Fattori CO2'!D$7*H25</f>
        <v>0</v>
      </c>
      <c r="I99" s="79">
        <f>'Fattori CO2'!E$7*I25</f>
        <v>0</v>
      </c>
      <c r="J99" s="79">
        <f>'Fattori CO2'!F$7*J25</f>
        <v>0</v>
      </c>
      <c r="K99" s="79">
        <f>'Fattori CO2'!G$7*K25</f>
        <v>0</v>
      </c>
      <c r="L99" s="79">
        <f>'Fattori CO2'!H$7*L25</f>
        <v>0</v>
      </c>
      <c r="M99" s="68">
        <f t="shared" si="30"/>
        <v>0</v>
      </c>
      <c r="N99" s="79">
        <f>'Fattori CO2'!J$7*N25</f>
        <v>0</v>
      </c>
      <c r="O99" s="79">
        <f>'Fattori CO2'!K$7*O25</f>
        <v>0</v>
      </c>
      <c r="P99" s="79">
        <f>'Fattori CO2'!L$7*P25</f>
        <v>0</v>
      </c>
      <c r="Q99" s="79">
        <f>'Fattori CO2'!M$7*Q25</f>
        <v>0</v>
      </c>
      <c r="R99" s="79">
        <f>'Fattori CO2'!N$7*R25</f>
        <v>0</v>
      </c>
      <c r="S99" s="79">
        <f>'Fattori CO2'!O$7*S25</f>
        <v>0</v>
      </c>
      <c r="T99" s="68">
        <f t="shared" si="32"/>
        <v>0</v>
      </c>
      <c r="U99" s="68">
        <f t="shared" si="33"/>
        <v>24133.851323321993</v>
      </c>
    </row>
    <row r="100" spans="1:21" s="21" customFormat="1" ht="15.75">
      <c r="A100" s="22"/>
      <c r="B100" s="194" t="str">
        <f>Traduzione!A68</f>
        <v>Altri apparecchi elettrici</v>
      </c>
      <c r="C100" s="79">
        <f t="shared" si="34"/>
        <v>67574.78370530158</v>
      </c>
      <c r="D100" s="79">
        <f t="shared" si="35"/>
        <v>0</v>
      </c>
      <c r="E100" s="79">
        <f t="shared" si="36"/>
        <v>0</v>
      </c>
      <c r="F100" s="68">
        <f t="shared" si="28"/>
        <v>67574.78370530158</v>
      </c>
      <c r="G100" s="79">
        <f>'Fattori CO2'!C$7*G26</f>
        <v>0</v>
      </c>
      <c r="H100" s="79">
        <f>'Fattori CO2'!D$7*H26</f>
        <v>0</v>
      </c>
      <c r="I100" s="79">
        <f>'Fattori CO2'!E$7*I26</f>
        <v>0</v>
      </c>
      <c r="J100" s="79">
        <f>'Fattori CO2'!F$7*J26</f>
        <v>0</v>
      </c>
      <c r="K100" s="79">
        <f>'Fattori CO2'!G$7*K26</f>
        <v>0</v>
      </c>
      <c r="L100" s="79">
        <f>'Fattori CO2'!H$7*L26</f>
        <v>0</v>
      </c>
      <c r="M100" s="68">
        <f t="shared" si="30"/>
        <v>0</v>
      </c>
      <c r="N100" s="79">
        <f>'Fattori CO2'!J$7*N26</f>
        <v>0</v>
      </c>
      <c r="O100" s="79">
        <f>'Fattori CO2'!K$7*O26</f>
        <v>0</v>
      </c>
      <c r="P100" s="79">
        <f>'Fattori CO2'!L$7*P26</f>
        <v>0</v>
      </c>
      <c r="Q100" s="79">
        <f>'Fattori CO2'!M$7*Q26</f>
        <v>0</v>
      </c>
      <c r="R100" s="79">
        <f>'Fattori CO2'!N$7*R26</f>
        <v>0</v>
      </c>
      <c r="S100" s="79">
        <f>'Fattori CO2'!O$7*S26</f>
        <v>0</v>
      </c>
      <c r="T100" s="68">
        <f t="shared" si="32"/>
        <v>0</v>
      </c>
      <c r="U100" s="68">
        <f t="shared" si="33"/>
        <v>67574.78370530158</v>
      </c>
    </row>
    <row r="101" spans="1:21" s="21" customFormat="1" ht="15.75">
      <c r="A101" s="22"/>
      <c r="B101" s="70" t="str">
        <f>Traduzione!A69</f>
        <v>SETTORE PRIMARIO</v>
      </c>
      <c r="C101" s="68">
        <f>SUM(C102:C103)</f>
        <v>213986.81506678835</v>
      </c>
      <c r="D101" s="68">
        <f>SUM(D102:D103)</f>
        <v>0</v>
      </c>
      <c r="E101" s="68">
        <f>SUM(E102:E103)</f>
        <v>0</v>
      </c>
      <c r="F101" s="68">
        <f t="shared" si="28"/>
        <v>213986.81506678835</v>
      </c>
      <c r="G101" s="68">
        <f aca="true" t="shared" si="37" ref="G101:L101">SUM(G102:G103)</f>
        <v>8370</v>
      </c>
      <c r="H101" s="68">
        <f t="shared" si="37"/>
        <v>250179</v>
      </c>
      <c r="I101" s="68">
        <f t="shared" si="37"/>
        <v>996</v>
      </c>
      <c r="J101" s="68">
        <f t="shared" si="37"/>
        <v>12258</v>
      </c>
      <c r="K101" s="68">
        <f t="shared" si="37"/>
        <v>0</v>
      </c>
      <c r="L101" s="68">
        <f t="shared" si="37"/>
        <v>0</v>
      </c>
      <c r="M101" s="68">
        <f t="shared" si="30"/>
        <v>271803</v>
      </c>
      <c r="N101" s="68">
        <f aca="true" t="shared" si="38" ref="N101:S101">SUM(N102:N103)</f>
        <v>0</v>
      </c>
      <c r="O101" s="68">
        <f t="shared" si="38"/>
        <v>0</v>
      </c>
      <c r="P101" s="68">
        <f t="shared" si="38"/>
        <v>0</v>
      </c>
      <c r="Q101" s="68">
        <f t="shared" si="38"/>
        <v>0</v>
      </c>
      <c r="R101" s="68">
        <f t="shared" si="38"/>
        <v>0</v>
      </c>
      <c r="S101" s="68">
        <f t="shared" si="38"/>
        <v>0</v>
      </c>
      <c r="T101" s="68">
        <f t="shared" si="32"/>
        <v>0</v>
      </c>
      <c r="U101" s="68">
        <f t="shared" si="33"/>
        <v>485789.81506678835</v>
      </c>
    </row>
    <row r="102" spans="1:21" s="21" customFormat="1" ht="15.75">
      <c r="A102" s="22"/>
      <c r="B102" s="195" t="str">
        <f>Traduzione!A70</f>
        <v>Agricoltura, silvicoltura e pesca</v>
      </c>
      <c r="C102" s="79">
        <f>IF(C$48&gt;0,($S$128+$V$137)/C$48,0)*C28</f>
        <v>162501.26557703476</v>
      </c>
      <c r="D102" s="79">
        <f>IF(D$48&gt;0,($S$129)/D$48,0)*D28</f>
        <v>0</v>
      </c>
      <c r="E102" s="79">
        <f>IF(E$48&gt;0,($S$130)/E$48,0)*E28</f>
        <v>0</v>
      </c>
      <c r="F102" s="68">
        <f t="shared" si="28"/>
        <v>162501.26557703476</v>
      </c>
      <c r="G102" s="79">
        <f>'Fattori CO2'!C$7*G28</f>
        <v>0</v>
      </c>
      <c r="H102" s="79">
        <f>'Fattori CO2'!D$7*H28</f>
        <v>247509</v>
      </c>
      <c r="I102" s="79">
        <f>'Fattori CO2'!E$7*I28</f>
        <v>996</v>
      </c>
      <c r="J102" s="79">
        <f>'Fattori CO2'!F$7*J28</f>
        <v>12258</v>
      </c>
      <c r="K102" s="79">
        <f>'Fattori CO2'!G$7*K28</f>
        <v>0</v>
      </c>
      <c r="L102" s="79">
        <f>'Fattori CO2'!H$7*L28</f>
        <v>0</v>
      </c>
      <c r="M102" s="68">
        <f t="shared" si="30"/>
        <v>260763</v>
      </c>
      <c r="N102" s="79">
        <f>'Fattori CO2'!J$7*N28</f>
        <v>0</v>
      </c>
      <c r="O102" s="79">
        <f>'Fattori CO2'!K$7*O28</f>
        <v>0</v>
      </c>
      <c r="P102" s="79">
        <f>'Fattori CO2'!L$7*P28</f>
        <v>0</v>
      </c>
      <c r="Q102" s="79">
        <f>'Fattori CO2'!M$7*Q28</f>
        <v>0</v>
      </c>
      <c r="R102" s="79">
        <f>'Fattori CO2'!N$7*R28</f>
        <v>0</v>
      </c>
      <c r="S102" s="79">
        <f>'Fattori CO2'!O$7*S28</f>
        <v>0</v>
      </c>
      <c r="T102" s="68">
        <f t="shared" si="32"/>
        <v>0</v>
      </c>
      <c r="U102" s="68">
        <f t="shared" si="33"/>
        <v>423264.2655770348</v>
      </c>
    </row>
    <row r="103" spans="1:21" s="21" customFormat="1" ht="15.75">
      <c r="A103" s="22"/>
      <c r="B103" s="195" t="str">
        <f>Traduzione!A71</f>
        <v>Estrazione di minerali</v>
      </c>
      <c r="C103" s="79">
        <f>IF(C$48&gt;0,($S$128+$V$137)/C$48,0)*C29</f>
        <v>51485.54948975359</v>
      </c>
      <c r="D103" s="79">
        <f>IF(D$48&gt;0,($S$129)/D$48,0)*D29</f>
        <v>0</v>
      </c>
      <c r="E103" s="79">
        <f>IF(E$48&gt;0,($S$130)/E$48,0)*E29</f>
        <v>0</v>
      </c>
      <c r="F103" s="68">
        <f t="shared" si="28"/>
        <v>51485.54948975359</v>
      </c>
      <c r="G103" s="79">
        <f>'Fattori CO2'!C$7*G29</f>
        <v>8370</v>
      </c>
      <c r="H103" s="79">
        <f>'Fattori CO2'!D$7*H29</f>
        <v>2670</v>
      </c>
      <c r="I103" s="79">
        <f>'Fattori CO2'!E$7*I29</f>
        <v>0</v>
      </c>
      <c r="J103" s="79">
        <f>'Fattori CO2'!F$7*J29</f>
        <v>0</v>
      </c>
      <c r="K103" s="79">
        <f>'Fattori CO2'!G$7*K29</f>
        <v>0</v>
      </c>
      <c r="L103" s="79">
        <f>'Fattori CO2'!H$7*L29</f>
        <v>0</v>
      </c>
      <c r="M103" s="68">
        <f t="shared" si="30"/>
        <v>11040</v>
      </c>
      <c r="N103" s="79">
        <f>'Fattori CO2'!J$7*N29</f>
        <v>0</v>
      </c>
      <c r="O103" s="79">
        <f>'Fattori CO2'!K$7*O29</f>
        <v>0</v>
      </c>
      <c r="P103" s="79">
        <f>'Fattori CO2'!L$7*P29</f>
        <v>0</v>
      </c>
      <c r="Q103" s="79">
        <f>'Fattori CO2'!M$7*Q29</f>
        <v>0</v>
      </c>
      <c r="R103" s="79">
        <f>'Fattori CO2'!N$7*R29</f>
        <v>0</v>
      </c>
      <c r="S103" s="79">
        <f>'Fattori CO2'!O$7*S29</f>
        <v>0</v>
      </c>
      <c r="T103" s="68">
        <f t="shared" si="32"/>
        <v>0</v>
      </c>
      <c r="U103" s="68">
        <f t="shared" si="33"/>
        <v>62525.54948975359</v>
      </c>
    </row>
    <row r="104" spans="1:21" s="21" customFormat="1" ht="15.75">
      <c r="A104" s="22"/>
      <c r="B104" s="65" t="str">
        <f>Traduzione!A72</f>
        <v>SETTORE SECONDARIO</v>
      </c>
      <c r="C104" s="68">
        <f>SUM(C105:C107)</f>
        <v>5743856.614950635</v>
      </c>
      <c r="D104" s="68">
        <f>SUM(D105:D107)</f>
        <v>0</v>
      </c>
      <c r="E104" s="68">
        <f>SUM(E105:E107)</f>
        <v>0</v>
      </c>
      <c r="F104" s="68">
        <f t="shared" si="28"/>
        <v>5743856.614950635</v>
      </c>
      <c r="G104" s="68">
        <f aca="true" t="shared" si="39" ref="G104:L104">SUM(G105:G107)</f>
        <v>603477</v>
      </c>
      <c r="H104" s="68">
        <f t="shared" si="39"/>
        <v>33909</v>
      </c>
      <c r="I104" s="68">
        <f t="shared" si="39"/>
        <v>0</v>
      </c>
      <c r="J104" s="68">
        <f t="shared" si="39"/>
        <v>1013101</v>
      </c>
      <c r="K104" s="68">
        <f t="shared" si="39"/>
        <v>179578</v>
      </c>
      <c r="L104" s="68">
        <f t="shared" si="39"/>
        <v>651714</v>
      </c>
      <c r="M104" s="68">
        <f t="shared" si="30"/>
        <v>2481779</v>
      </c>
      <c r="N104" s="68">
        <f aca="true" t="shared" si="40" ref="N104:S104">SUM(N105:N107)</f>
        <v>0</v>
      </c>
      <c r="O104" s="68">
        <f t="shared" si="40"/>
        <v>0</v>
      </c>
      <c r="P104" s="68">
        <f t="shared" si="40"/>
        <v>0</v>
      </c>
      <c r="Q104" s="68">
        <f t="shared" si="40"/>
        <v>0</v>
      </c>
      <c r="R104" s="68">
        <f t="shared" si="40"/>
        <v>0</v>
      </c>
      <c r="S104" s="68">
        <f t="shared" si="40"/>
        <v>6112</v>
      </c>
      <c r="T104" s="68">
        <f t="shared" si="32"/>
        <v>6112</v>
      </c>
      <c r="U104" s="68">
        <f t="shared" si="33"/>
        <v>8231747.614950635</v>
      </c>
    </row>
    <row r="105" spans="1:21" s="21" customFormat="1" ht="15.75">
      <c r="A105" s="22"/>
      <c r="B105" s="195" t="str">
        <f>Traduzione!A73</f>
        <v>Manifattura</v>
      </c>
      <c r="C105" s="79">
        <f>IF(C$48&gt;0,($S$128+$V$137)/C$48,0)*C31</f>
        <v>5743856.614950635</v>
      </c>
      <c r="D105" s="79">
        <f>IF(D$48&gt;0,($S$129)/D$48,0)*D31</f>
        <v>0</v>
      </c>
      <c r="E105" s="79">
        <f>IF(E$48&gt;0,($S$130)/E$48,0)*E31</f>
        <v>0</v>
      </c>
      <c r="F105" s="68">
        <f t="shared" si="28"/>
        <v>5743856.614950635</v>
      </c>
      <c r="G105" s="79">
        <f>'Fattori CO2'!C$7*G31</f>
        <v>603477</v>
      </c>
      <c r="H105" s="79">
        <f>'Fattori CO2'!D$7*H31</f>
        <v>28569</v>
      </c>
      <c r="I105" s="79">
        <f>'Fattori CO2'!E$7*I31</f>
        <v>0</v>
      </c>
      <c r="J105" s="79">
        <f>'Fattori CO2'!F$7*J31</f>
        <v>1013101</v>
      </c>
      <c r="K105" s="79">
        <f>'Fattori CO2'!G$7*K31</f>
        <v>179578</v>
      </c>
      <c r="L105" s="79">
        <f>'Fattori CO2'!H$7*L31</f>
        <v>651714</v>
      </c>
      <c r="M105" s="68">
        <f t="shared" si="30"/>
        <v>2476439</v>
      </c>
      <c r="N105" s="79">
        <f>'Fattori CO2'!J$7*N31</f>
        <v>0</v>
      </c>
      <c r="O105" s="79">
        <f>'Fattori CO2'!K$7*O31</f>
        <v>0</v>
      </c>
      <c r="P105" s="79">
        <f>'Fattori CO2'!L$7*P31</f>
        <v>0</v>
      </c>
      <c r="Q105" s="79">
        <f>'Fattori CO2'!M$7*Q31</f>
        <v>0</v>
      </c>
      <c r="R105" s="79">
        <f>'Fattori CO2'!N$7*R31</f>
        <v>0</v>
      </c>
      <c r="S105" s="79">
        <f>'Fattori CO2'!O$7*S31</f>
        <v>6112</v>
      </c>
      <c r="T105" s="68">
        <f t="shared" si="32"/>
        <v>6112</v>
      </c>
      <c r="U105" s="68">
        <f t="shared" si="33"/>
        <v>8226407.614950635</v>
      </c>
    </row>
    <row r="106" spans="1:21" s="21" customFormat="1" ht="30">
      <c r="A106" s="22"/>
      <c r="B106" s="195" t="str">
        <f>Traduzione!A74</f>
        <v>Fornitura di acqua, reti fognarie, gestione dei rifiuti e risanamento</v>
      </c>
      <c r="C106" s="79">
        <f>IF(C$48&gt;0,($S$128+$V$137)/C$48,0)*C32</f>
        <v>0</v>
      </c>
      <c r="D106" s="79">
        <f>IF(D$48&gt;0,($S$129)/D$48,0)*D32</f>
        <v>0</v>
      </c>
      <c r="E106" s="79">
        <f>IF(E$48&gt;0,($S$130)/E$48,0)*E32</f>
        <v>0</v>
      </c>
      <c r="F106" s="68">
        <f t="shared" si="28"/>
        <v>0</v>
      </c>
      <c r="G106" s="79">
        <f>'Fattori CO2'!C$7*G32</f>
        <v>0</v>
      </c>
      <c r="H106" s="79">
        <f>'Fattori CO2'!D$7*H32</f>
        <v>0</v>
      </c>
      <c r="I106" s="79">
        <f>'Fattori CO2'!E$7*I32</f>
        <v>0</v>
      </c>
      <c r="J106" s="79">
        <f>'Fattori CO2'!F$7*J32</f>
        <v>0</v>
      </c>
      <c r="K106" s="79">
        <f>'Fattori CO2'!G$7*K32</f>
        <v>0</v>
      </c>
      <c r="L106" s="79">
        <f>'Fattori CO2'!H$7*L32</f>
        <v>0</v>
      </c>
      <c r="M106" s="68">
        <f t="shared" si="30"/>
        <v>0</v>
      </c>
      <c r="N106" s="79">
        <f>'Fattori CO2'!J$7*N32</f>
        <v>0</v>
      </c>
      <c r="O106" s="79">
        <f>'Fattori CO2'!K$7*O32</f>
        <v>0</v>
      </c>
      <c r="P106" s="79">
        <f>'Fattori CO2'!L$7*P32</f>
        <v>0</v>
      </c>
      <c r="Q106" s="79">
        <f>'Fattori CO2'!M$7*Q32</f>
        <v>0</v>
      </c>
      <c r="R106" s="79">
        <f>'Fattori CO2'!N$7*R32</f>
        <v>0</v>
      </c>
      <c r="S106" s="79">
        <f>'Fattori CO2'!O$7*S32</f>
        <v>0</v>
      </c>
      <c r="T106" s="68">
        <f t="shared" si="32"/>
        <v>0</v>
      </c>
      <c r="U106" s="68">
        <f t="shared" si="33"/>
        <v>0</v>
      </c>
    </row>
    <row r="107" spans="1:21" s="21" customFormat="1" ht="15.75">
      <c r="A107" s="22"/>
      <c r="B107" s="195" t="str">
        <f>Traduzione!A75</f>
        <v>Costruzione</v>
      </c>
      <c r="C107" s="79">
        <f>IF(C$48&gt;0,($S$128+$V$137)/C$48,0)*C33</f>
        <v>0</v>
      </c>
      <c r="D107" s="79">
        <f>IF(D$48&gt;0,($S$129)/D$48,0)*D33</f>
        <v>0</v>
      </c>
      <c r="E107" s="79">
        <f>IF(E$48&gt;0,($S$130)/E$48,0)*E33</f>
        <v>0</v>
      </c>
      <c r="F107" s="68">
        <f t="shared" si="28"/>
        <v>0</v>
      </c>
      <c r="G107" s="79">
        <f>'Fattori CO2'!C$7*G33</f>
        <v>0</v>
      </c>
      <c r="H107" s="79">
        <f>'Fattori CO2'!D$7*H33</f>
        <v>5340</v>
      </c>
      <c r="I107" s="79">
        <f>'Fattori CO2'!E$7*I33</f>
        <v>0</v>
      </c>
      <c r="J107" s="79">
        <f>'Fattori CO2'!F$7*J33</f>
        <v>0</v>
      </c>
      <c r="K107" s="79">
        <f>'Fattori CO2'!G$7*K33</f>
        <v>0</v>
      </c>
      <c r="L107" s="79">
        <f>'Fattori CO2'!H$7*L33</f>
        <v>0</v>
      </c>
      <c r="M107" s="68">
        <f t="shared" si="30"/>
        <v>5340</v>
      </c>
      <c r="N107" s="79">
        <f>'Fattori CO2'!J$7*N33</f>
        <v>0</v>
      </c>
      <c r="O107" s="79">
        <f>'Fattori CO2'!K$7*O33</f>
        <v>0</v>
      </c>
      <c r="P107" s="79">
        <f>'Fattori CO2'!L$7*P33</f>
        <v>0</v>
      </c>
      <c r="Q107" s="79">
        <f>'Fattori CO2'!M$7*Q33</f>
        <v>0</v>
      </c>
      <c r="R107" s="79">
        <f>'Fattori CO2'!N$7*R33</f>
        <v>0</v>
      </c>
      <c r="S107" s="79">
        <f>'Fattori CO2'!O$7*S33</f>
        <v>0</v>
      </c>
      <c r="T107" s="68">
        <f t="shared" si="32"/>
        <v>0</v>
      </c>
      <c r="U107" s="68">
        <f t="shared" si="33"/>
        <v>5340</v>
      </c>
    </row>
    <row r="108" spans="1:21" s="21" customFormat="1" ht="15.75">
      <c r="A108" s="22"/>
      <c r="B108" s="65" t="str">
        <f>Traduzione!A76</f>
        <v>SETTORE TERZIARIO</v>
      </c>
      <c r="C108" s="68">
        <f>SUM(C109:C116)</f>
        <v>1920250.1036256533</v>
      </c>
      <c r="D108" s="68">
        <f>SUM(D109:D116)</f>
        <v>0</v>
      </c>
      <c r="E108" s="68">
        <f>SUM(E109:E116)</f>
        <v>0</v>
      </c>
      <c r="F108" s="68">
        <f t="shared" si="28"/>
        <v>1920250.1036256533</v>
      </c>
      <c r="G108" s="68">
        <f aca="true" t="shared" si="41" ref="G108:L108">SUM(G109:G116)</f>
        <v>15066.000000000002</v>
      </c>
      <c r="H108" s="68">
        <f t="shared" si="41"/>
        <v>46992</v>
      </c>
      <c r="I108" s="68">
        <f t="shared" si="41"/>
        <v>0</v>
      </c>
      <c r="J108" s="68">
        <f t="shared" si="41"/>
        <v>41768</v>
      </c>
      <c r="K108" s="68">
        <f t="shared" si="41"/>
        <v>0.404</v>
      </c>
      <c r="L108" s="68">
        <f t="shared" si="41"/>
        <v>0</v>
      </c>
      <c r="M108" s="68">
        <f t="shared" si="30"/>
        <v>103826.404</v>
      </c>
      <c r="N108" s="68">
        <f aca="true" t="shared" si="42" ref="N108:S108">SUM(N109:N116)</f>
        <v>0</v>
      </c>
      <c r="O108" s="68">
        <f t="shared" si="42"/>
        <v>0</v>
      </c>
      <c r="P108" s="68">
        <f t="shared" si="42"/>
        <v>0</v>
      </c>
      <c r="Q108" s="68">
        <f t="shared" si="42"/>
        <v>0</v>
      </c>
      <c r="R108" s="68">
        <f t="shared" si="42"/>
        <v>0</v>
      </c>
      <c r="S108" s="68">
        <f t="shared" si="42"/>
        <v>764</v>
      </c>
      <c r="T108" s="68">
        <f t="shared" si="32"/>
        <v>764</v>
      </c>
      <c r="U108" s="68">
        <f t="shared" si="33"/>
        <v>2024840.5076256534</v>
      </c>
    </row>
    <row r="109" spans="1:21" s="21" customFormat="1" ht="30">
      <c r="A109" s="22"/>
      <c r="B109" s="195" t="str">
        <f>Traduzione!A77</f>
        <v>Commercio all'ingrosso e al dettaglio, riparazione di autoveicoli e motocicli</v>
      </c>
      <c r="C109" s="79">
        <f aca="true" t="shared" si="43" ref="C109:C116">IF(C$48&gt;0,($S$128+$V$137)/C$48,0)*C35</f>
        <v>0</v>
      </c>
      <c r="D109" s="79">
        <f aca="true" t="shared" si="44" ref="D109:D116">IF(D$48&gt;0,($S$129)/D$48,0)*D35</f>
        <v>0</v>
      </c>
      <c r="E109" s="79">
        <f aca="true" t="shared" si="45" ref="E109:E116">IF(E$48&gt;0,($S$130)/E$48,0)*E35</f>
        <v>0</v>
      </c>
      <c r="F109" s="68">
        <f t="shared" si="28"/>
        <v>0</v>
      </c>
      <c r="G109" s="79">
        <f>'Fattori CO2'!C$7*G35</f>
        <v>0</v>
      </c>
      <c r="H109" s="79">
        <f>'Fattori CO2'!D$7*H35</f>
        <v>0</v>
      </c>
      <c r="I109" s="79">
        <f>'Fattori CO2'!E$7*I35</f>
        <v>0</v>
      </c>
      <c r="J109" s="79">
        <f>'Fattori CO2'!F$7*J35</f>
        <v>0</v>
      </c>
      <c r="K109" s="79">
        <f>'Fattori CO2'!G$7*K35</f>
        <v>0</v>
      </c>
      <c r="L109" s="79">
        <f>'Fattori CO2'!H$7*L35</f>
        <v>0</v>
      </c>
      <c r="M109" s="68">
        <f t="shared" si="30"/>
        <v>0</v>
      </c>
      <c r="N109" s="79">
        <f>'Fattori CO2'!J$7*N35</f>
        <v>0</v>
      </c>
      <c r="O109" s="79">
        <f>'Fattori CO2'!K$7*O35</f>
        <v>0</v>
      </c>
      <c r="P109" s="79">
        <f>'Fattori CO2'!L$7*P35</f>
        <v>0</v>
      </c>
      <c r="Q109" s="79">
        <f>'Fattori CO2'!M$7*Q35</f>
        <v>0</v>
      </c>
      <c r="R109" s="79">
        <f>'Fattori CO2'!N$7*R35</f>
        <v>0</v>
      </c>
      <c r="S109" s="79">
        <f>'Fattori CO2'!O$7*S35</f>
        <v>0</v>
      </c>
      <c r="T109" s="68">
        <f t="shared" si="32"/>
        <v>0</v>
      </c>
      <c r="U109" s="68">
        <f t="shared" si="33"/>
        <v>0</v>
      </c>
    </row>
    <row r="110" spans="1:21" s="21" customFormat="1" ht="15.75">
      <c r="A110" s="22"/>
      <c r="B110" s="195" t="str">
        <f>Traduzione!A78</f>
        <v>Servizi di vitto e alloggio</v>
      </c>
      <c r="C110" s="79">
        <f t="shared" si="43"/>
        <v>0</v>
      </c>
      <c r="D110" s="79">
        <f t="shared" si="44"/>
        <v>0</v>
      </c>
      <c r="E110" s="79">
        <f t="shared" si="45"/>
        <v>0</v>
      </c>
      <c r="F110" s="68">
        <f t="shared" si="28"/>
        <v>0</v>
      </c>
      <c r="G110" s="79">
        <f>'Fattori CO2'!C$7*G36</f>
        <v>0</v>
      </c>
      <c r="H110" s="79">
        <f>'Fattori CO2'!D$7*H36</f>
        <v>0</v>
      </c>
      <c r="I110" s="79">
        <f>'Fattori CO2'!E$7*I36</f>
        <v>0</v>
      </c>
      <c r="J110" s="79">
        <f>'Fattori CO2'!F$7*J36</f>
        <v>0</v>
      </c>
      <c r="K110" s="79">
        <f>'Fattori CO2'!G$7*K36</f>
        <v>0</v>
      </c>
      <c r="L110" s="79">
        <f>'Fattori CO2'!H$7*L36</f>
        <v>0</v>
      </c>
      <c r="M110" s="68">
        <f t="shared" si="30"/>
        <v>0</v>
      </c>
      <c r="N110" s="79">
        <f>'Fattori CO2'!J$7*N36</f>
        <v>0</v>
      </c>
      <c r="O110" s="79">
        <f>'Fattori CO2'!K$7*O36</f>
        <v>0</v>
      </c>
      <c r="P110" s="79">
        <f>'Fattori CO2'!L$7*P36</f>
        <v>0</v>
      </c>
      <c r="Q110" s="79">
        <f>'Fattori CO2'!M$7*Q36</f>
        <v>0</v>
      </c>
      <c r="R110" s="79">
        <f>'Fattori CO2'!N$7*R36</f>
        <v>0</v>
      </c>
      <c r="S110" s="79">
        <f>'Fattori CO2'!O$7*S36</f>
        <v>0</v>
      </c>
      <c r="T110" s="68">
        <f t="shared" si="32"/>
        <v>0</v>
      </c>
      <c r="U110" s="68">
        <f t="shared" si="33"/>
        <v>0</v>
      </c>
    </row>
    <row r="111" spans="1:21" s="21" customFormat="1" ht="15.75">
      <c r="A111" s="22"/>
      <c r="B111" s="195" t="str">
        <f>Traduzione!A79</f>
        <v>Amministrazione pubblica generale e sicurezza sociale</v>
      </c>
      <c r="C111" s="79">
        <f t="shared" si="43"/>
        <v>279952.67535053514</v>
      </c>
      <c r="D111" s="79">
        <f t="shared" si="44"/>
        <v>0</v>
      </c>
      <c r="E111" s="79">
        <f t="shared" si="45"/>
        <v>0</v>
      </c>
      <c r="F111" s="68">
        <f t="shared" si="28"/>
        <v>279952.67535053514</v>
      </c>
      <c r="G111" s="79">
        <f>'Fattori CO2'!C$7*G37</f>
        <v>0</v>
      </c>
      <c r="H111" s="79">
        <f>'Fattori CO2'!D$7*H37</f>
        <v>5874</v>
      </c>
      <c r="I111" s="79">
        <f>'Fattori CO2'!E$7*I37</f>
        <v>0</v>
      </c>
      <c r="J111" s="79">
        <f>'Fattori CO2'!F$7*J37</f>
        <v>227</v>
      </c>
      <c r="K111" s="79">
        <f>'Fattori CO2'!G$7*K37</f>
        <v>0.202</v>
      </c>
      <c r="L111" s="79">
        <f>'Fattori CO2'!H$7*L37</f>
        <v>0</v>
      </c>
      <c r="M111" s="68">
        <f t="shared" si="30"/>
        <v>6101.202</v>
      </c>
      <c r="N111" s="79">
        <f>'Fattori CO2'!J$7*N37</f>
        <v>0</v>
      </c>
      <c r="O111" s="79">
        <f>'Fattori CO2'!K$7*O37</f>
        <v>0</v>
      </c>
      <c r="P111" s="79">
        <f>'Fattori CO2'!L$7*P37</f>
        <v>0</v>
      </c>
      <c r="Q111" s="79">
        <f>'Fattori CO2'!M$7*Q37</f>
        <v>0</v>
      </c>
      <c r="R111" s="79">
        <f>'Fattori CO2'!N$7*R37</f>
        <v>0</v>
      </c>
      <c r="S111" s="79">
        <f>'Fattori CO2'!O$7*S37</f>
        <v>0</v>
      </c>
      <c r="T111" s="68">
        <f t="shared" si="32"/>
        <v>0</v>
      </c>
      <c r="U111" s="68">
        <f t="shared" si="33"/>
        <v>286053.8773505351</v>
      </c>
    </row>
    <row r="112" spans="1:21" s="21" customFormat="1" ht="15.75">
      <c r="A112" s="22"/>
      <c r="B112" s="195" t="str">
        <f>Traduzione!A80</f>
        <v>Difesa, giustizia, corpo di polizia e vigili del fuoco</v>
      </c>
      <c r="C112" s="79">
        <f t="shared" si="43"/>
        <v>0</v>
      </c>
      <c r="D112" s="79">
        <f t="shared" si="44"/>
        <v>0</v>
      </c>
      <c r="E112" s="79">
        <f t="shared" si="45"/>
        <v>0</v>
      </c>
      <c r="F112" s="68">
        <f t="shared" si="28"/>
        <v>0</v>
      </c>
      <c r="G112" s="79">
        <f>'Fattori CO2'!C$7*G38</f>
        <v>0</v>
      </c>
      <c r="H112" s="79">
        <f>'Fattori CO2'!D$7*H38</f>
        <v>0</v>
      </c>
      <c r="I112" s="79">
        <f>'Fattori CO2'!E$7*I38</f>
        <v>0</v>
      </c>
      <c r="J112" s="79">
        <f>'Fattori CO2'!F$7*J38</f>
        <v>0</v>
      </c>
      <c r="K112" s="79">
        <f>'Fattori CO2'!G$7*K38</f>
        <v>0</v>
      </c>
      <c r="L112" s="79">
        <f>'Fattori CO2'!H$7*L38</f>
        <v>0</v>
      </c>
      <c r="M112" s="68">
        <f t="shared" si="30"/>
        <v>0</v>
      </c>
      <c r="N112" s="79">
        <f>'Fattori CO2'!J$7*N38</f>
        <v>0</v>
      </c>
      <c r="O112" s="79">
        <f>'Fattori CO2'!K$7*O38</f>
        <v>0</v>
      </c>
      <c r="P112" s="79">
        <f>'Fattori CO2'!L$7*P38</f>
        <v>0</v>
      </c>
      <c r="Q112" s="79">
        <f>'Fattori CO2'!M$7*Q38</f>
        <v>0</v>
      </c>
      <c r="R112" s="79">
        <f>'Fattori CO2'!N$7*R38</f>
        <v>0</v>
      </c>
      <c r="S112" s="79">
        <f>'Fattori CO2'!O$7*S38</f>
        <v>0</v>
      </c>
      <c r="T112" s="68">
        <f t="shared" si="32"/>
        <v>0</v>
      </c>
      <c r="U112" s="68">
        <f t="shared" si="33"/>
        <v>0</v>
      </c>
    </row>
    <row r="113" spans="1:21" s="21" customFormat="1" ht="15.75">
      <c r="A113" s="22"/>
      <c r="B113" s="195" t="str">
        <f>Traduzione!A81</f>
        <v>Educazione</v>
      </c>
      <c r="C113" s="79">
        <f t="shared" si="43"/>
        <v>0</v>
      </c>
      <c r="D113" s="79">
        <f t="shared" si="44"/>
        <v>0</v>
      </c>
      <c r="E113" s="79">
        <f t="shared" si="45"/>
        <v>0</v>
      </c>
      <c r="F113" s="68">
        <f t="shared" si="28"/>
        <v>0</v>
      </c>
      <c r="G113" s="79">
        <f>'Fattori CO2'!C$7*G39</f>
        <v>0</v>
      </c>
      <c r="H113" s="79">
        <f>'Fattori CO2'!D$7*H39</f>
        <v>0</v>
      </c>
      <c r="I113" s="79">
        <f>'Fattori CO2'!E$7*I39</f>
        <v>0</v>
      </c>
      <c r="J113" s="79">
        <f>'Fattori CO2'!F$7*J39</f>
        <v>0</v>
      </c>
      <c r="K113" s="79">
        <f>'Fattori CO2'!G$7*K39</f>
        <v>0</v>
      </c>
      <c r="L113" s="79">
        <f>'Fattori CO2'!H$7*L39</f>
        <v>0</v>
      </c>
      <c r="M113" s="68">
        <f t="shared" si="30"/>
        <v>0</v>
      </c>
      <c r="N113" s="79">
        <f>'Fattori CO2'!J$7*N39</f>
        <v>0</v>
      </c>
      <c r="O113" s="79">
        <f>'Fattori CO2'!K$7*O39</f>
        <v>0</v>
      </c>
      <c r="P113" s="79">
        <f>'Fattori CO2'!L$7*P39</f>
        <v>0</v>
      </c>
      <c r="Q113" s="79">
        <f>'Fattori CO2'!M$7*Q39</f>
        <v>0</v>
      </c>
      <c r="R113" s="79">
        <f>'Fattori CO2'!N$7*R39</f>
        <v>0</v>
      </c>
      <c r="S113" s="79">
        <f>'Fattori CO2'!O$7*S39</f>
        <v>0</v>
      </c>
      <c r="T113" s="68">
        <f t="shared" si="32"/>
        <v>0</v>
      </c>
      <c r="U113" s="68">
        <f t="shared" si="33"/>
        <v>0</v>
      </c>
    </row>
    <row r="114" spans="1:21" s="21" customFormat="1" ht="15.75">
      <c r="A114" s="22"/>
      <c r="B114" s="195" t="str">
        <f>Traduzione!A82</f>
        <v>Sanità e servizi sociali</v>
      </c>
      <c r="C114" s="79">
        <f t="shared" si="43"/>
        <v>0</v>
      </c>
      <c r="D114" s="79">
        <f t="shared" si="44"/>
        <v>0</v>
      </c>
      <c r="E114" s="79">
        <f t="shared" si="45"/>
        <v>0</v>
      </c>
      <c r="F114" s="68">
        <f t="shared" si="28"/>
        <v>0</v>
      </c>
      <c r="G114" s="79">
        <f>'Fattori CO2'!C$7*G40</f>
        <v>0</v>
      </c>
      <c r="H114" s="79">
        <f>'Fattori CO2'!D$7*H40</f>
        <v>0</v>
      </c>
      <c r="I114" s="79">
        <f>'Fattori CO2'!E$7*I40</f>
        <v>0</v>
      </c>
      <c r="J114" s="79">
        <f>'Fattori CO2'!F$7*J40</f>
        <v>0</v>
      </c>
      <c r="K114" s="79">
        <f>'Fattori CO2'!G$7*K40</f>
        <v>0</v>
      </c>
      <c r="L114" s="79">
        <f>'Fattori CO2'!H$7*L40</f>
        <v>0</v>
      </c>
      <c r="M114" s="68">
        <f t="shared" si="30"/>
        <v>0</v>
      </c>
      <c r="N114" s="79">
        <f>'Fattori CO2'!J$7*N40</f>
        <v>0</v>
      </c>
      <c r="O114" s="79">
        <f>'Fattori CO2'!K$7*O40</f>
        <v>0</v>
      </c>
      <c r="P114" s="79">
        <f>'Fattori CO2'!L$7*P40</f>
        <v>0</v>
      </c>
      <c r="Q114" s="79">
        <f>'Fattori CO2'!M$7*Q40</f>
        <v>0</v>
      </c>
      <c r="R114" s="79">
        <f>'Fattori CO2'!N$7*R40</f>
        <v>0</v>
      </c>
      <c r="S114" s="79">
        <f>'Fattori CO2'!O$7*S40</f>
        <v>0</v>
      </c>
      <c r="T114" s="68">
        <f t="shared" si="32"/>
        <v>0</v>
      </c>
      <c r="U114" s="68">
        <f t="shared" si="33"/>
        <v>0</v>
      </c>
    </row>
    <row r="115" spans="1:21" s="21" customFormat="1" ht="15.75">
      <c r="A115" s="22"/>
      <c r="B115" s="195" t="str">
        <f>Traduzione!A83</f>
        <v>Altri servizi</v>
      </c>
      <c r="C115" s="79">
        <f t="shared" si="43"/>
        <v>1640297.428275118</v>
      </c>
      <c r="D115" s="79">
        <f t="shared" si="44"/>
        <v>0</v>
      </c>
      <c r="E115" s="79">
        <f t="shared" si="45"/>
        <v>0</v>
      </c>
      <c r="F115" s="68">
        <f t="shared" si="28"/>
        <v>1640297.428275118</v>
      </c>
      <c r="G115" s="79">
        <f>'Fattori CO2'!C$7*G41</f>
        <v>15066.000000000002</v>
      </c>
      <c r="H115" s="79">
        <f>'Fattori CO2'!D$7*H41</f>
        <v>41118</v>
      </c>
      <c r="I115" s="79">
        <f>'Fattori CO2'!E$7*I41</f>
        <v>0</v>
      </c>
      <c r="J115" s="79">
        <f>'Fattori CO2'!F$7*J41</f>
        <v>41541</v>
      </c>
      <c r="K115" s="79">
        <f>'Fattori CO2'!G$7*K41</f>
        <v>0.202</v>
      </c>
      <c r="L115" s="79">
        <f>'Fattori CO2'!H$7*L41</f>
        <v>0</v>
      </c>
      <c r="M115" s="68">
        <f t="shared" si="30"/>
        <v>97725.202</v>
      </c>
      <c r="N115" s="79">
        <f>'Fattori CO2'!J$7*N41</f>
        <v>0</v>
      </c>
      <c r="O115" s="79">
        <f>'Fattori CO2'!K$7*O41</f>
        <v>0</v>
      </c>
      <c r="P115" s="79">
        <f>'Fattori CO2'!L$7*P41</f>
        <v>0</v>
      </c>
      <c r="Q115" s="79">
        <f>'Fattori CO2'!M$7*Q41</f>
        <v>0</v>
      </c>
      <c r="R115" s="79">
        <f>'Fattori CO2'!N$7*R41</f>
        <v>0</v>
      </c>
      <c r="S115" s="79">
        <f>'Fattori CO2'!O$7*S41</f>
        <v>764</v>
      </c>
      <c r="T115" s="68">
        <f t="shared" si="32"/>
        <v>764</v>
      </c>
      <c r="U115" s="68">
        <f t="shared" si="33"/>
        <v>1738786.6302751182</v>
      </c>
    </row>
    <row r="116" spans="1:21" s="21" customFormat="1" ht="15.75">
      <c r="A116" s="22"/>
      <c r="B116" s="195" t="str">
        <f>Traduzione!A84</f>
        <v>Illuminazione pubblica</v>
      </c>
      <c r="C116" s="79">
        <f t="shared" si="43"/>
        <v>0</v>
      </c>
      <c r="D116" s="79">
        <f t="shared" si="44"/>
        <v>0</v>
      </c>
      <c r="E116" s="79">
        <f t="shared" si="45"/>
        <v>0</v>
      </c>
      <c r="F116" s="68">
        <f t="shared" si="28"/>
        <v>0</v>
      </c>
      <c r="G116" s="79">
        <f>'Fattori CO2'!C$7*G42</f>
        <v>0</v>
      </c>
      <c r="H116" s="79">
        <f>'Fattori CO2'!D$7*H42</f>
        <v>0</v>
      </c>
      <c r="I116" s="79">
        <f>'Fattori CO2'!E$7*I42</f>
        <v>0</v>
      </c>
      <c r="J116" s="79">
        <f>'Fattori CO2'!F$7*J42</f>
        <v>0</v>
      </c>
      <c r="K116" s="79">
        <f>'Fattori CO2'!G$7*K42</f>
        <v>0</v>
      </c>
      <c r="L116" s="79">
        <f>'Fattori CO2'!H$7*L42</f>
        <v>0</v>
      </c>
      <c r="M116" s="68">
        <f t="shared" si="30"/>
        <v>0</v>
      </c>
      <c r="N116" s="79">
        <f>'Fattori CO2'!J$7*N42</f>
        <v>0</v>
      </c>
      <c r="O116" s="79">
        <f>'Fattori CO2'!K$7*O42</f>
        <v>0</v>
      </c>
      <c r="P116" s="79">
        <f>'Fattori CO2'!L$7*P42</f>
        <v>0</v>
      </c>
      <c r="Q116" s="79">
        <f>'Fattori CO2'!M$7*Q42</f>
        <v>0</v>
      </c>
      <c r="R116" s="79">
        <f>'Fattori CO2'!N$7*R42</f>
        <v>0</v>
      </c>
      <c r="S116" s="79">
        <f>'Fattori CO2'!O$7*S42</f>
        <v>0</v>
      </c>
      <c r="T116" s="68">
        <f t="shared" si="32"/>
        <v>0</v>
      </c>
      <c r="U116" s="68">
        <f t="shared" si="33"/>
        <v>0</v>
      </c>
    </row>
    <row r="117" spans="1:21" s="21" customFormat="1" ht="15.75">
      <c r="A117" s="22"/>
      <c r="B117" s="65" t="str">
        <f>Traduzione!A85</f>
        <v>TRASPORTI</v>
      </c>
      <c r="C117" s="68">
        <f>SUM(C118:C121)</f>
        <v>12871.387372438398</v>
      </c>
      <c r="D117" s="68">
        <f>SUM(D118:D121)</f>
        <v>0</v>
      </c>
      <c r="E117" s="68">
        <f>SUM(E118:E121)</f>
        <v>0</v>
      </c>
      <c r="F117" s="68">
        <f t="shared" si="28"/>
        <v>12871.387372438398</v>
      </c>
      <c r="G117" s="68">
        <f aca="true" t="shared" si="46" ref="G117:L117">SUM(G118:G121)</f>
        <v>222642.00000000003</v>
      </c>
      <c r="H117" s="68">
        <f t="shared" si="46"/>
        <v>2007039</v>
      </c>
      <c r="I117" s="68">
        <f t="shared" si="46"/>
        <v>1297539</v>
      </c>
      <c r="J117" s="68">
        <f t="shared" si="46"/>
        <v>53572</v>
      </c>
      <c r="K117" s="68">
        <f t="shared" si="46"/>
        <v>0.6060000000000001</v>
      </c>
      <c r="L117" s="68">
        <f t="shared" si="46"/>
        <v>0</v>
      </c>
      <c r="M117" s="68">
        <f t="shared" si="30"/>
        <v>3580792.606</v>
      </c>
      <c r="N117" s="68">
        <f aca="true" t="shared" si="47" ref="N117:S117">SUM(N118:N121)</f>
        <v>0</v>
      </c>
      <c r="O117" s="68">
        <f t="shared" si="47"/>
        <v>0</v>
      </c>
      <c r="P117" s="68">
        <f t="shared" si="47"/>
        <v>0</v>
      </c>
      <c r="Q117" s="68">
        <f t="shared" si="47"/>
        <v>0</v>
      </c>
      <c r="R117" s="68">
        <f t="shared" si="47"/>
        <v>0</v>
      </c>
      <c r="S117" s="68">
        <f t="shared" si="47"/>
        <v>0</v>
      </c>
      <c r="T117" s="68">
        <f t="shared" si="32"/>
        <v>0</v>
      </c>
      <c r="U117" s="68">
        <f t="shared" si="33"/>
        <v>3593663.9933724385</v>
      </c>
    </row>
    <row r="118" spans="1:21" s="21" customFormat="1" ht="30">
      <c r="A118" s="22"/>
      <c r="B118" s="195" t="str">
        <f>Traduzione!A86</f>
        <v>Trasporto di passeggeri su strada e altri servizi di trasporto passeggeri su strada (taxi, turismo, scuolabus, ecc)</v>
      </c>
      <c r="C118" s="79">
        <f>IF(C$48&gt;0,($S$128+$V$137)/C$48,0)*C44</f>
        <v>0</v>
      </c>
      <c r="D118" s="79">
        <f>IF(D$48&gt;0,($S$129)/D$48,0)*D44</f>
        <v>0</v>
      </c>
      <c r="E118" s="79">
        <f>IF(E$48&gt;0,($S$130)/E$48,0)*E44</f>
        <v>0</v>
      </c>
      <c r="F118" s="68">
        <f t="shared" si="28"/>
        <v>0</v>
      </c>
      <c r="G118" s="79">
        <f>'Fattori CO2'!C$7*G44</f>
        <v>0</v>
      </c>
      <c r="H118" s="79">
        <f>'Fattori CO2'!D$7*H44</f>
        <v>471789</v>
      </c>
      <c r="I118" s="79">
        <f>'Fattori CO2'!E$7*I44</f>
        <v>0</v>
      </c>
      <c r="J118" s="79">
        <f>'Fattori CO2'!F$7*J44</f>
        <v>0</v>
      </c>
      <c r="K118" s="79">
        <f>'Fattori CO2'!G$7*K44</f>
        <v>0.202</v>
      </c>
      <c r="L118" s="79">
        <f>'Fattori CO2'!H$7*L44</f>
        <v>0</v>
      </c>
      <c r="M118" s="68">
        <f t="shared" si="30"/>
        <v>471789.202</v>
      </c>
      <c r="N118" s="79">
        <f>'Fattori CO2'!J$7*N44</f>
        <v>0</v>
      </c>
      <c r="O118" s="79">
        <f>'Fattori CO2'!K$7*O44</f>
        <v>0</v>
      </c>
      <c r="P118" s="79">
        <f>'Fattori CO2'!L$7*P44</f>
        <v>0</v>
      </c>
      <c r="Q118" s="79">
        <f>'Fattori CO2'!M$7*Q44</f>
        <v>0</v>
      </c>
      <c r="R118" s="79">
        <f>'Fattori CO2'!N$7*R44</f>
        <v>0</v>
      </c>
      <c r="S118" s="79">
        <f>'Fattori CO2'!O$7*S44</f>
        <v>0</v>
      </c>
      <c r="T118" s="68">
        <f t="shared" si="32"/>
        <v>0</v>
      </c>
      <c r="U118" s="68">
        <f t="shared" si="33"/>
        <v>471789.202</v>
      </c>
    </row>
    <row r="119" spans="1:21" s="21" customFormat="1" ht="15.75">
      <c r="A119" s="22"/>
      <c r="B119" s="195" t="str">
        <f>Traduzione!A87</f>
        <v>Trasporto di merci su strada e servizi di trasloco</v>
      </c>
      <c r="C119" s="79">
        <f>IF(C$48&gt;0,($S$128+$V$137)/C$48,0)*C45</f>
        <v>0</v>
      </c>
      <c r="D119" s="79">
        <f>IF(D$48&gt;0,($S$129)/D$48,0)*D45</f>
        <v>0</v>
      </c>
      <c r="E119" s="79">
        <f>IF(E$48&gt;0,($S$130)/E$48,0)*E45</f>
        <v>0</v>
      </c>
      <c r="F119" s="68">
        <f t="shared" si="28"/>
        <v>0</v>
      </c>
      <c r="G119" s="79">
        <f>'Fattori CO2'!C$7*G45</f>
        <v>0</v>
      </c>
      <c r="H119" s="79">
        <f>'Fattori CO2'!D$7*H45</f>
        <v>801000</v>
      </c>
      <c r="I119" s="79">
        <f>'Fattori CO2'!E$7*I45</f>
        <v>177039</v>
      </c>
      <c r="J119" s="79">
        <f>'Fattori CO2'!F$7*J45</f>
        <v>0</v>
      </c>
      <c r="K119" s="79">
        <f>'Fattori CO2'!G$7*K45</f>
        <v>0.202</v>
      </c>
      <c r="L119" s="79">
        <f>'Fattori CO2'!H$7*L45</f>
        <v>0</v>
      </c>
      <c r="M119" s="68">
        <f t="shared" si="30"/>
        <v>978039.202</v>
      </c>
      <c r="N119" s="79">
        <f>'Fattori CO2'!J$7*N45</f>
        <v>0</v>
      </c>
      <c r="O119" s="79">
        <f>'Fattori CO2'!K$7*O45</f>
        <v>0</v>
      </c>
      <c r="P119" s="79">
        <f>'Fattori CO2'!L$7*P45</f>
        <v>0</v>
      </c>
      <c r="Q119" s="79">
        <f>'Fattori CO2'!M$7*Q45</f>
        <v>0</v>
      </c>
      <c r="R119" s="79">
        <f>'Fattori CO2'!N$7*R45</f>
        <v>0</v>
      </c>
      <c r="S119" s="79">
        <f>'Fattori CO2'!O$7*S45</f>
        <v>0</v>
      </c>
      <c r="T119" s="68">
        <f t="shared" si="32"/>
        <v>0</v>
      </c>
      <c r="U119" s="68">
        <f t="shared" si="33"/>
        <v>978039.202</v>
      </c>
    </row>
    <row r="120" spans="1:21" s="21" customFormat="1" ht="15.75">
      <c r="A120" s="22"/>
      <c r="B120" s="195" t="str">
        <f>Traduzione!A88</f>
        <v>Altra flotta per il servizio pubblico e privato</v>
      </c>
      <c r="C120" s="79">
        <f>IF(C$48&gt;0,($S$128+$V$137)/C$48,0)*C46</f>
        <v>12871.387372438398</v>
      </c>
      <c r="D120" s="79">
        <f>IF(D$48&gt;0,($S$129)/D$48,0)*D46</f>
        <v>0</v>
      </c>
      <c r="E120" s="79">
        <f>IF(E$48&gt;0,($S$130)/E$48,0)*E46</f>
        <v>0</v>
      </c>
      <c r="F120" s="68">
        <f t="shared" si="28"/>
        <v>12871.387372438398</v>
      </c>
      <c r="G120" s="79">
        <f>'Fattori CO2'!C$7*G46</f>
        <v>222642.00000000003</v>
      </c>
      <c r="H120" s="79">
        <f>'Fattori CO2'!D$7*H46</f>
        <v>267000</v>
      </c>
      <c r="I120" s="79">
        <f>'Fattori CO2'!E$7*I46</f>
        <v>0</v>
      </c>
      <c r="J120" s="79">
        <f>'Fattori CO2'!F$7*J46</f>
        <v>0</v>
      </c>
      <c r="K120" s="79">
        <f>'Fattori CO2'!G$7*K46</f>
        <v>0</v>
      </c>
      <c r="L120" s="79">
        <f>'Fattori CO2'!H$7*L46</f>
        <v>0</v>
      </c>
      <c r="M120" s="68">
        <f t="shared" si="30"/>
        <v>489642</v>
      </c>
      <c r="N120" s="79">
        <f>'Fattori CO2'!J$7*N46</f>
        <v>0</v>
      </c>
      <c r="O120" s="79">
        <f>'Fattori CO2'!K$7*O46</f>
        <v>0</v>
      </c>
      <c r="P120" s="79">
        <f>'Fattori CO2'!L$7*P46</f>
        <v>0</v>
      </c>
      <c r="Q120" s="79">
        <f>'Fattori CO2'!M$7*Q46</f>
        <v>0</v>
      </c>
      <c r="R120" s="79">
        <f>'Fattori CO2'!N$7*R46</f>
        <v>0</v>
      </c>
      <c r="S120" s="79">
        <f>'Fattori CO2'!O$7*S46</f>
        <v>0</v>
      </c>
      <c r="T120" s="68">
        <f t="shared" si="32"/>
        <v>0</v>
      </c>
      <c r="U120" s="68">
        <f t="shared" si="33"/>
        <v>502513.3873724384</v>
      </c>
    </row>
    <row r="121" spans="1:21" s="21" customFormat="1" ht="15.75">
      <c r="A121" s="22"/>
      <c r="B121" s="195" t="str">
        <f>Traduzione!A89</f>
        <v>Trasporto privato</v>
      </c>
      <c r="C121" s="79">
        <f>IF(C$48&gt;0,($S$128+$V$137)/C$48,0)*C47</f>
        <v>0</v>
      </c>
      <c r="D121" s="79">
        <f>IF(D$48&gt;0,($S$129)/D$48,0)*D47</f>
        <v>0</v>
      </c>
      <c r="E121" s="79">
        <f>IF(E$48&gt;0,($S$130)/E$48,0)*E47</f>
        <v>0</v>
      </c>
      <c r="F121" s="68">
        <f t="shared" si="28"/>
        <v>0</v>
      </c>
      <c r="G121" s="79">
        <f>'Fattori CO2'!C$7*G47</f>
        <v>0</v>
      </c>
      <c r="H121" s="79">
        <f>'Fattori CO2'!D$7*H47</f>
        <v>467250</v>
      </c>
      <c r="I121" s="79">
        <f>'Fattori CO2'!E$7*I47</f>
        <v>1120500</v>
      </c>
      <c r="J121" s="79">
        <f>'Fattori CO2'!F$7*J47</f>
        <v>53572</v>
      </c>
      <c r="K121" s="79">
        <f>'Fattori CO2'!G$7*K47</f>
        <v>0.202</v>
      </c>
      <c r="L121" s="79">
        <f>'Fattori CO2'!H$7*L47</f>
        <v>0</v>
      </c>
      <c r="M121" s="68">
        <f t="shared" si="30"/>
        <v>1641322.202</v>
      </c>
      <c r="N121" s="79">
        <f>'Fattori CO2'!J$7*N47</f>
        <v>0</v>
      </c>
      <c r="O121" s="79">
        <f>'Fattori CO2'!K$7*O47</f>
        <v>0</v>
      </c>
      <c r="P121" s="79">
        <f>'Fattori CO2'!L$7*P47</f>
        <v>0</v>
      </c>
      <c r="Q121" s="79">
        <f>'Fattori CO2'!M$7*Q47</f>
        <v>0</v>
      </c>
      <c r="R121" s="79">
        <f>'Fattori CO2'!N$7*R47</f>
        <v>0</v>
      </c>
      <c r="S121" s="79">
        <f>'Fattori CO2'!O$7*S47</f>
        <v>0</v>
      </c>
      <c r="T121" s="68">
        <f t="shared" si="32"/>
        <v>0</v>
      </c>
      <c r="U121" s="68">
        <f t="shared" si="33"/>
        <v>1641322.202</v>
      </c>
    </row>
    <row r="122" spans="1:21" s="21" customFormat="1" ht="15.75">
      <c r="A122" s="22"/>
      <c r="B122" s="77" t="str">
        <f>Traduzione!A117</f>
        <v>TOTALE PER IL MERCATO INTERNO</v>
      </c>
      <c r="C122" s="69">
        <f>C91+C101+C104+C108+C117</f>
        <v>9696177</v>
      </c>
      <c r="D122" s="69">
        <f>D91+D101+D104+D108+D117</f>
        <v>0</v>
      </c>
      <c r="E122" s="69">
        <f>E91+E101+E104+E108+E117</f>
        <v>0</v>
      </c>
      <c r="F122" s="68">
        <f t="shared" si="28"/>
        <v>9696177</v>
      </c>
      <c r="G122" s="69">
        <f aca="true" t="shared" si="48" ref="G122:L122">G91+G101+G104+G108+G117</f>
        <v>849555</v>
      </c>
      <c r="H122" s="69">
        <f t="shared" si="48"/>
        <v>2716725</v>
      </c>
      <c r="I122" s="69">
        <f t="shared" si="48"/>
        <v>1298535</v>
      </c>
      <c r="J122" s="69">
        <f t="shared" si="48"/>
        <v>1484807</v>
      </c>
      <c r="K122" s="69">
        <f t="shared" si="48"/>
        <v>179579.616</v>
      </c>
      <c r="L122" s="69">
        <f t="shared" si="48"/>
        <v>661980</v>
      </c>
      <c r="M122" s="68">
        <f t="shared" si="30"/>
        <v>7191181.616</v>
      </c>
      <c r="N122" s="69">
        <f aca="true" t="shared" si="49" ref="N122:S122">N91+N101+N104+N108+N117</f>
        <v>0</v>
      </c>
      <c r="O122" s="69">
        <f t="shared" si="49"/>
        <v>0</v>
      </c>
      <c r="P122" s="69">
        <f t="shared" si="49"/>
        <v>0</v>
      </c>
      <c r="Q122" s="69">
        <f t="shared" si="49"/>
        <v>0</v>
      </c>
      <c r="R122" s="69">
        <f t="shared" si="49"/>
        <v>0</v>
      </c>
      <c r="S122" s="69">
        <f t="shared" si="49"/>
        <v>451524</v>
      </c>
      <c r="T122" s="68">
        <f t="shared" si="32"/>
        <v>451524</v>
      </c>
      <c r="U122" s="68">
        <f t="shared" si="33"/>
        <v>17338882.616</v>
      </c>
    </row>
    <row r="123" spans="2:23" s="55" customFormat="1" ht="15">
      <c r="B123" s="67"/>
      <c r="C123" s="66"/>
      <c r="D123" s="66"/>
      <c r="E123" s="66"/>
      <c r="F123" s="66"/>
      <c r="G123" s="66"/>
      <c r="H123" s="66"/>
      <c r="I123" s="66"/>
      <c r="J123" s="66"/>
      <c r="K123" s="66"/>
      <c r="L123" s="66"/>
      <c r="M123" s="66"/>
      <c r="N123" s="66"/>
      <c r="O123" s="66"/>
      <c r="P123" s="66"/>
      <c r="Q123" s="66"/>
      <c r="R123" s="66"/>
      <c r="S123" s="66"/>
      <c r="T123" s="66"/>
      <c r="U123" s="66"/>
      <c r="V123" s="66"/>
      <c r="W123" s="66"/>
    </row>
    <row r="124" spans="2:31" s="90" customFormat="1" ht="31.5">
      <c r="B124" s="100" t="str">
        <f>Traduzione!A147</f>
        <v>EMISSIONI DI CO2 DA PRODUZIONE</v>
      </c>
      <c r="C124" s="101"/>
      <c r="D124" s="101"/>
      <c r="E124" s="101"/>
      <c r="F124" s="101"/>
      <c r="G124" s="101"/>
      <c r="H124" s="101"/>
      <c r="I124" s="101"/>
      <c r="J124" s="101"/>
      <c r="K124" s="101"/>
      <c r="L124" s="101"/>
      <c r="M124" s="101"/>
      <c r="N124" s="101"/>
      <c r="O124" s="101"/>
      <c r="P124" s="101"/>
      <c r="Q124" s="101"/>
      <c r="R124" s="101"/>
      <c r="S124" s="102" t="str">
        <f>Traduzione!$A$17</f>
        <v>[t CO2]</v>
      </c>
      <c r="T124" s="103"/>
      <c r="U124" s="104"/>
      <c r="V124" s="104"/>
      <c r="W124" s="102" t="str">
        <f>Traduzione!$A$19</f>
        <v>[t CO2/MWh]</v>
      </c>
      <c r="X124" s="96"/>
      <c r="Y124" s="96"/>
      <c r="Z124" s="96"/>
      <c r="AA124" s="96"/>
      <c r="AB124" s="96"/>
      <c r="AC124" s="96"/>
      <c r="AD124" s="96"/>
      <c r="AE124" s="96"/>
    </row>
    <row r="125" spans="2:31" s="55" customFormat="1" ht="30" customHeight="1">
      <c r="B125" s="264" t="str">
        <f>Traduzione!A120</f>
        <v>SETTORE DI PRODUZIONE</v>
      </c>
      <c r="C125" s="259" t="str">
        <f>Traduzione!A142</f>
        <v>FONTE ENERGIA PRIMARIA</v>
      </c>
      <c r="D125" s="260"/>
      <c r="E125" s="260"/>
      <c r="F125" s="260"/>
      <c r="G125" s="260"/>
      <c r="H125" s="260"/>
      <c r="I125" s="260"/>
      <c r="J125" s="260"/>
      <c r="K125" s="260"/>
      <c r="L125" s="260"/>
      <c r="M125" s="260"/>
      <c r="N125" s="260"/>
      <c r="O125" s="260"/>
      <c r="P125" s="260"/>
      <c r="Q125" s="260"/>
      <c r="R125" s="260"/>
      <c r="S125" s="261"/>
      <c r="T125" s="64"/>
      <c r="U125" s="294" t="str">
        <f>Traduzione!A122</f>
        <v>Produzione di energia</v>
      </c>
      <c r="V125" s="295"/>
      <c r="W125" s="262" t="str">
        <f>Traduzione!A149</f>
        <v>FATTORI EMISSIONI CO2</v>
      </c>
      <c r="X125" s="61"/>
      <c r="Y125" s="61"/>
      <c r="Z125" s="61"/>
      <c r="AA125" s="61"/>
      <c r="AB125" s="61"/>
      <c r="AC125" s="61"/>
      <c r="AD125" s="61"/>
      <c r="AE125" s="61"/>
    </row>
    <row r="126" spans="2:31" s="55" customFormat="1" ht="15" customHeight="1">
      <c r="B126" s="265"/>
      <c r="C126" s="259" t="str">
        <f>Traduzione!A98</f>
        <v>Combustibili fossili</v>
      </c>
      <c r="D126" s="260"/>
      <c r="E126" s="260"/>
      <c r="F126" s="260"/>
      <c r="G126" s="260"/>
      <c r="H126" s="260"/>
      <c r="I126" s="261"/>
      <c r="J126" s="259" t="str">
        <f>Traduzione!A107</f>
        <v>Fonti di energia rinnovabile</v>
      </c>
      <c r="K126" s="260"/>
      <c r="L126" s="260"/>
      <c r="M126" s="260"/>
      <c r="N126" s="260"/>
      <c r="O126" s="260"/>
      <c r="P126" s="260"/>
      <c r="Q126" s="260"/>
      <c r="R126" s="261"/>
      <c r="S126" s="292" t="str">
        <f>Traduzione!A118</f>
        <v>TOTALE</v>
      </c>
      <c r="T126" s="64"/>
      <c r="U126" s="296"/>
      <c r="V126" s="297"/>
      <c r="W126" s="291"/>
      <c r="X126" s="61"/>
      <c r="Y126" s="61"/>
      <c r="Z126" s="61"/>
      <c r="AA126" s="61"/>
      <c r="AB126" s="61"/>
      <c r="AC126" s="61"/>
      <c r="AD126" s="61"/>
      <c r="AE126" s="61"/>
    </row>
    <row r="127" spans="2:31" s="55" customFormat="1" ht="69.75" customHeight="1">
      <c r="B127" s="65" t="str">
        <f>Traduzione!A122</f>
        <v>Produzione di energia</v>
      </c>
      <c r="C127" s="111" t="str">
        <f>Traduzione!A99</f>
        <v>Olio combustibile</v>
      </c>
      <c r="D127" s="111" t="str">
        <f>Traduzione!A100</f>
        <v>Diesel</v>
      </c>
      <c r="E127" s="111" t="str">
        <f>Traduzione!A101</f>
        <v>Benzina</v>
      </c>
      <c r="F127" s="111" t="str">
        <f>Traduzione!A102</f>
        <v>GPL</v>
      </c>
      <c r="G127" s="111" t="str">
        <f>Traduzione!A103</f>
        <v>Gas naturali</v>
      </c>
      <c r="H127" s="111" t="str">
        <f>Traduzione!A104</f>
        <v>Carbone</v>
      </c>
      <c r="I127" s="111" t="str">
        <f>Traduzione!A116</f>
        <v>Totale parziale</v>
      </c>
      <c r="J127" s="111" t="str">
        <f>Traduzione!A108</f>
        <v>Idroelettrico</v>
      </c>
      <c r="K127" s="111" t="str">
        <f>Traduzione!A109</f>
        <v>Eolico</v>
      </c>
      <c r="L127" s="111" t="str">
        <f>Traduzione!A110</f>
        <v>Solare</v>
      </c>
      <c r="M127" s="111" t="str">
        <f>Traduzione!A111</f>
        <v>Geotermico</v>
      </c>
      <c r="N127" s="111" t="str">
        <f>Traduzione!A112</f>
        <v>Oceanico</v>
      </c>
      <c r="O127" s="111" t="str">
        <f>Traduzione!A113</f>
        <v>Biomassa</v>
      </c>
      <c r="P127" s="111" t="str">
        <f>Traduzione!A114</f>
        <v>Rifiuti urbani</v>
      </c>
      <c r="Q127" s="111" t="str">
        <f>Traduzione!A115</f>
        <v>Recupero di energia</v>
      </c>
      <c r="R127" s="111" t="str">
        <f>Traduzione!A116</f>
        <v>Totale parziale</v>
      </c>
      <c r="S127" s="292"/>
      <c r="T127" s="64"/>
      <c r="U127" s="298"/>
      <c r="V127" s="299"/>
      <c r="W127" s="263"/>
      <c r="X127" s="61"/>
      <c r="Y127" s="61"/>
      <c r="Z127" s="61"/>
      <c r="AA127" s="61"/>
      <c r="AB127" s="61"/>
      <c r="AC127" s="61"/>
      <c r="AD127" s="61"/>
      <c r="AE127" s="61"/>
    </row>
    <row r="128" spans="2:31" s="55" customFormat="1" ht="15.75">
      <c r="B128" s="196" t="str">
        <f>Traduzione!A123</f>
        <v>Elettricità</v>
      </c>
      <c r="C128" s="200">
        <f>'Fattori CO2'!C$7*C67</f>
        <v>2388798</v>
      </c>
      <c r="D128" s="200">
        <f>'Fattori CO2'!D$7*D67</f>
        <v>102795</v>
      </c>
      <c r="E128" s="200">
        <f>'Fattori CO2'!E$7*E67</f>
        <v>0</v>
      </c>
      <c r="F128" s="200">
        <f>'Fattori CO2'!F$7*F67</f>
        <v>1760158</v>
      </c>
      <c r="G128" s="200">
        <f>'Fattori CO2'!G$7*G67</f>
        <v>0</v>
      </c>
      <c r="H128" s="200">
        <f>'Fattori CO2'!H$7*H67</f>
        <v>5226102</v>
      </c>
      <c r="I128" s="63">
        <f>SUM(C128:H128)</f>
        <v>9477853</v>
      </c>
      <c r="J128" s="200">
        <f>'Fattori CO2'!J$7*J67</f>
        <v>0</v>
      </c>
      <c r="K128" s="200">
        <f>'Fattori CO2'!K$7*K67</f>
        <v>0</v>
      </c>
      <c r="L128" s="200">
        <f>'Fattori CO2'!L$7*L67</f>
        <v>0</v>
      </c>
      <c r="M128" s="200">
        <f>'Fattori CO2'!M$7*M67</f>
        <v>0</v>
      </c>
      <c r="N128" s="200">
        <f>'Fattori CO2'!N$7*N67</f>
        <v>0</v>
      </c>
      <c r="O128" s="200">
        <f>'Fattori CO2'!O$7*O67</f>
        <v>8404</v>
      </c>
      <c r="P128" s="200">
        <f>'Fattori CO2'!P$7*P67</f>
        <v>21780</v>
      </c>
      <c r="Q128" s="200">
        <f>'Fattori CO2'!Q$7*Q67</f>
        <v>0</v>
      </c>
      <c r="R128" s="63">
        <f>SUM(J128:Q128)</f>
        <v>30184</v>
      </c>
      <c r="S128" s="63">
        <f>I128+R128</f>
        <v>9508037</v>
      </c>
      <c r="T128" s="62"/>
      <c r="U128" s="300" t="str">
        <f>Traduzione!A123</f>
        <v>Elettricità</v>
      </c>
      <c r="V128" s="301"/>
      <c r="W128" s="201">
        <f>IF(S58&gt;0,S128/S58,0)</f>
        <v>0.6473116383565374</v>
      </c>
      <c r="X128" s="61"/>
      <c r="Y128" s="61"/>
      <c r="Z128" s="61"/>
      <c r="AA128" s="61"/>
      <c r="AB128" s="61"/>
      <c r="AC128" s="61"/>
      <c r="AD128" s="61"/>
      <c r="AE128" s="61"/>
    </row>
    <row r="129" spans="2:31" s="55" customFormat="1" ht="15.75">
      <c r="B129" s="196" t="str">
        <f>Traduzione!A124</f>
        <v>Caldo</v>
      </c>
      <c r="C129" s="200">
        <f>'Fattori CO2'!C$7*C68</f>
        <v>0</v>
      </c>
      <c r="D129" s="200">
        <f>'Fattori CO2'!D$7*D68</f>
        <v>0</v>
      </c>
      <c r="E129" s="200">
        <f>'Fattori CO2'!E$7*E68</f>
        <v>0</v>
      </c>
      <c r="F129" s="200">
        <f>'Fattori CO2'!F$7*F68</f>
        <v>0</v>
      </c>
      <c r="G129" s="200">
        <f>'Fattori CO2'!G$7*G68</f>
        <v>0</v>
      </c>
      <c r="H129" s="200">
        <f>'Fattori CO2'!H$7*H68</f>
        <v>0</v>
      </c>
      <c r="I129" s="63">
        <f>SUM(C129:H129)</f>
        <v>0</v>
      </c>
      <c r="J129" s="200">
        <f>'Fattori CO2'!J$7*J68</f>
        <v>0</v>
      </c>
      <c r="K129" s="200">
        <f>'Fattori CO2'!K$7*K68</f>
        <v>0</v>
      </c>
      <c r="L129" s="200">
        <f>'Fattori CO2'!L$7*L68</f>
        <v>0</v>
      </c>
      <c r="M129" s="200">
        <f>'Fattori CO2'!M$7*M68</f>
        <v>0</v>
      </c>
      <c r="N129" s="200">
        <f>'Fattori CO2'!N$7*N68</f>
        <v>0</v>
      </c>
      <c r="O129" s="200">
        <f>'Fattori CO2'!O$7*O68</f>
        <v>0</v>
      </c>
      <c r="P129" s="200">
        <f>'Fattori CO2'!P$7*P68</f>
        <v>0</v>
      </c>
      <c r="Q129" s="200">
        <f>'Fattori CO2'!Q$7*Q68</f>
        <v>0</v>
      </c>
      <c r="R129" s="63">
        <f>SUM(J129:Q129)</f>
        <v>0</v>
      </c>
      <c r="S129" s="63">
        <f>I129+R129</f>
        <v>0</v>
      </c>
      <c r="T129" s="62"/>
      <c r="U129" s="293" t="str">
        <f>Traduzione!A124</f>
        <v>Caldo</v>
      </c>
      <c r="V129" s="293"/>
      <c r="W129" s="201">
        <f>IF(S59&gt;0,S129/S59,0)</f>
        <v>0</v>
      </c>
      <c r="X129" s="61"/>
      <c r="Y129" s="61"/>
      <c r="Z129" s="61"/>
      <c r="AA129" s="61"/>
      <c r="AB129" s="61"/>
      <c r="AC129" s="61"/>
      <c r="AD129" s="61"/>
      <c r="AE129" s="61"/>
    </row>
    <row r="130" spans="2:31" s="55" customFormat="1" ht="15.75">
      <c r="B130" s="196" t="str">
        <f>Traduzione!A125</f>
        <v>Freddo</v>
      </c>
      <c r="C130" s="200">
        <f>'Fattori CO2'!C$7*C69</f>
        <v>0</v>
      </c>
      <c r="D130" s="200">
        <f>'Fattori CO2'!D$7*D69</f>
        <v>0</v>
      </c>
      <c r="E130" s="200">
        <f>'Fattori CO2'!E$7*E69</f>
        <v>0</v>
      </c>
      <c r="F130" s="200">
        <f>'Fattori CO2'!F$7*F69</f>
        <v>0</v>
      </c>
      <c r="G130" s="200">
        <f>'Fattori CO2'!G$7*G69</f>
        <v>0</v>
      </c>
      <c r="H130" s="200">
        <f>'Fattori CO2'!H$7*H69</f>
        <v>0</v>
      </c>
      <c r="I130" s="63">
        <f>SUM(C130:H130)</f>
        <v>0</v>
      </c>
      <c r="J130" s="200">
        <f>'Fattori CO2'!J$7*J69</f>
        <v>0</v>
      </c>
      <c r="K130" s="200">
        <f>'Fattori CO2'!K$7*K69</f>
        <v>0</v>
      </c>
      <c r="L130" s="200">
        <f>'Fattori CO2'!L$7*L69</f>
        <v>0</v>
      </c>
      <c r="M130" s="200">
        <f>'Fattori CO2'!M$7*M69</f>
        <v>0</v>
      </c>
      <c r="N130" s="200">
        <f>'Fattori CO2'!N$7*N69</f>
        <v>0</v>
      </c>
      <c r="O130" s="200">
        <f>'Fattori CO2'!O$7*O69</f>
        <v>0</v>
      </c>
      <c r="P130" s="200">
        <f>'Fattori CO2'!P$7*P69</f>
        <v>0</v>
      </c>
      <c r="Q130" s="200">
        <f>'Fattori CO2'!Q$7*Q69</f>
        <v>0</v>
      </c>
      <c r="R130" s="63">
        <f>SUM(J130:Q130)</f>
        <v>0</v>
      </c>
      <c r="S130" s="63">
        <f>I130+R130</f>
        <v>0</v>
      </c>
      <c r="T130" s="62"/>
      <c r="U130" s="293" t="str">
        <f>Traduzione!A125</f>
        <v>Freddo</v>
      </c>
      <c r="V130" s="293"/>
      <c r="W130" s="201">
        <f>IF(S60&gt;0,S130/S60,0)</f>
        <v>0</v>
      </c>
      <c r="X130" s="61"/>
      <c r="Y130" s="61"/>
      <c r="Z130" s="61"/>
      <c r="AA130" s="61"/>
      <c r="AB130" s="61"/>
      <c r="AC130" s="61"/>
      <c r="AD130" s="61"/>
      <c r="AE130" s="61"/>
    </row>
    <row r="131" spans="2:30" s="55" customFormat="1" ht="15.75">
      <c r="B131" s="74" t="str">
        <f>Traduzione!A118</f>
        <v>TOTALE</v>
      </c>
      <c r="C131" s="57">
        <f aca="true" t="shared" si="50" ref="C131:S131">SUM(C128:C130)</f>
        <v>2388798</v>
      </c>
      <c r="D131" s="57">
        <f t="shared" si="50"/>
        <v>102795</v>
      </c>
      <c r="E131" s="57">
        <f t="shared" si="50"/>
        <v>0</v>
      </c>
      <c r="F131" s="57">
        <f t="shared" si="50"/>
        <v>1760158</v>
      </c>
      <c r="G131" s="57">
        <f t="shared" si="50"/>
        <v>0</v>
      </c>
      <c r="H131" s="57">
        <f t="shared" si="50"/>
        <v>5226102</v>
      </c>
      <c r="I131" s="57">
        <f t="shared" si="50"/>
        <v>9477853</v>
      </c>
      <c r="J131" s="57">
        <f t="shared" si="50"/>
        <v>0</v>
      </c>
      <c r="K131" s="57">
        <f t="shared" si="50"/>
        <v>0</v>
      </c>
      <c r="L131" s="57">
        <f t="shared" si="50"/>
        <v>0</v>
      </c>
      <c r="M131" s="57">
        <f t="shared" si="50"/>
        <v>0</v>
      </c>
      <c r="N131" s="57">
        <f t="shared" si="50"/>
        <v>0</v>
      </c>
      <c r="O131" s="57">
        <f t="shared" si="50"/>
        <v>8404</v>
      </c>
      <c r="P131" s="57">
        <f t="shared" si="50"/>
        <v>21780</v>
      </c>
      <c r="Q131" s="57">
        <f t="shared" si="50"/>
        <v>0</v>
      </c>
      <c r="R131" s="57">
        <f t="shared" si="50"/>
        <v>30184</v>
      </c>
      <c r="S131" s="57">
        <f t="shared" si="50"/>
        <v>9508037</v>
      </c>
      <c r="T131" s="60"/>
      <c r="U131" s="60"/>
      <c r="V131" s="61"/>
      <c r="W131" s="61"/>
      <c r="X131" s="61"/>
      <c r="Y131" s="61"/>
      <c r="Z131" s="61"/>
      <c r="AA131" s="61"/>
      <c r="AB131" s="61"/>
      <c r="AC131" s="60"/>
      <c r="AD131" s="61"/>
    </row>
    <row r="132" s="59" customFormat="1" ht="15">
      <c r="B132" s="78"/>
    </row>
    <row r="133" spans="2:28" s="90" customFormat="1" ht="31.5">
      <c r="B133" s="91" t="str">
        <f>Traduzione!A146</f>
        <v>EMISSIONI DI CO2</v>
      </c>
      <c r="C133" s="93"/>
      <c r="D133" s="93"/>
      <c r="E133" s="93"/>
      <c r="F133" s="93"/>
      <c r="G133" s="93"/>
      <c r="H133" s="93"/>
      <c r="I133" s="94"/>
      <c r="M133" s="94"/>
      <c r="Y133" s="92" t="str">
        <f>Traduzione!$A$17</f>
        <v>[t CO2]</v>
      </c>
      <c r="AB133" s="92" t="str">
        <f>Traduzione!$A$17</f>
        <v>[t CO2]</v>
      </c>
    </row>
    <row r="134" spans="2:28" s="55" customFormat="1" ht="30" customHeight="1">
      <c r="B134" s="269" t="str">
        <f>Traduzione!A122</f>
        <v>Produzione di energia</v>
      </c>
      <c r="C134" s="274" t="str">
        <f>Traduzione!A142</f>
        <v>FONTE ENERGIA PRIMARIA</v>
      </c>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6"/>
      <c r="AA134" s="262" t="str">
        <f>Traduzione!A150</f>
        <v>Emissioni di CO2 da impianti ETS inclusi nei calcoli per l'uso finale di energia</v>
      </c>
      <c r="AB134" s="262" t="str">
        <f>Traduzione!A151</f>
        <v>Emissioni di CO2 da impianti ETS inclusi nei calcoli per la produzione di energia secondaria</v>
      </c>
    </row>
    <row r="135" spans="2:28" s="55" customFormat="1" ht="15" customHeight="1">
      <c r="B135" s="270"/>
      <c r="C135" s="274" t="str">
        <f>Traduzione!A98</f>
        <v>Combustibili fossili</v>
      </c>
      <c r="D135" s="275"/>
      <c r="E135" s="275"/>
      <c r="F135" s="275"/>
      <c r="G135" s="275"/>
      <c r="H135" s="275"/>
      <c r="I135" s="276"/>
      <c r="J135" s="274" t="str">
        <f>Traduzione!A107</f>
        <v>Fonti di energia rinnovabile</v>
      </c>
      <c r="K135" s="275"/>
      <c r="L135" s="275"/>
      <c r="M135" s="275"/>
      <c r="N135" s="275"/>
      <c r="O135" s="275"/>
      <c r="P135" s="275"/>
      <c r="Q135" s="275"/>
      <c r="R135" s="276"/>
      <c r="S135" s="266" t="str">
        <f>Traduzione!A123</f>
        <v>Elettricità</v>
      </c>
      <c r="T135" s="267"/>
      <c r="U135" s="267"/>
      <c r="V135" s="268"/>
      <c r="W135" s="114" t="str">
        <f>Traduzione!A124</f>
        <v>Caldo</v>
      </c>
      <c r="X135" s="114" t="str">
        <f>Traduzione!A125</f>
        <v>Freddo</v>
      </c>
      <c r="Y135" s="241" t="str">
        <f>Traduzione!A118</f>
        <v>TOTALE</v>
      </c>
      <c r="AA135" s="291"/>
      <c r="AB135" s="291"/>
    </row>
    <row r="136" spans="2:28" s="55" customFormat="1" ht="90.75" customHeight="1">
      <c r="B136" s="271"/>
      <c r="C136" s="112" t="str">
        <f>Traduzione!A99</f>
        <v>Olio combustibile</v>
      </c>
      <c r="D136" s="112" t="str">
        <f>Traduzione!A100</f>
        <v>Diesel</v>
      </c>
      <c r="E136" s="112" t="str">
        <f>Traduzione!A101</f>
        <v>Benzina</v>
      </c>
      <c r="F136" s="112" t="str">
        <f>Traduzione!A102</f>
        <v>GPL</v>
      </c>
      <c r="G136" s="112" t="str">
        <f>Traduzione!A103</f>
        <v>Gas naturali</v>
      </c>
      <c r="H136" s="112" t="str">
        <f>Traduzione!A104</f>
        <v>Carbone</v>
      </c>
      <c r="I136" s="112" t="str">
        <f>Traduzione!A116</f>
        <v>Totale parziale</v>
      </c>
      <c r="J136" s="112" t="str">
        <f>Traduzione!A108</f>
        <v>Idroelettrico</v>
      </c>
      <c r="K136" s="112" t="str">
        <f>Traduzione!A109</f>
        <v>Eolico</v>
      </c>
      <c r="L136" s="112" t="str">
        <f>Traduzione!A110</f>
        <v>Solare</v>
      </c>
      <c r="M136" s="112" t="str">
        <f>Traduzione!A111</f>
        <v>Geotermico</v>
      </c>
      <c r="N136" s="112" t="str">
        <f>Traduzione!A112</f>
        <v>Oceanico</v>
      </c>
      <c r="O136" s="112" t="str">
        <f>Traduzione!A113</f>
        <v>Biomassa</v>
      </c>
      <c r="P136" s="112" t="str">
        <f>Traduzione!A114</f>
        <v>Rifiuti urbani</v>
      </c>
      <c r="Q136" s="112" t="str">
        <f>Traduzione!A115</f>
        <v>Recupero di energia</v>
      </c>
      <c r="R136" s="112" t="str">
        <f>Traduzione!A116</f>
        <v>Totale parziale</v>
      </c>
      <c r="S136" s="58" t="str">
        <f>Traduzione!A144</f>
        <v>Elettricità importata (cavo)</v>
      </c>
      <c r="T136" s="58" t="str">
        <f>Traduzione!A145</f>
        <v>Elettricità esportata (cavo)</v>
      </c>
      <c r="U136" s="58" t="str">
        <f>Traduzione!A136</f>
        <v>Riesportazione e consumo esterno</v>
      </c>
      <c r="V136" s="110" t="str">
        <f>Traduzione!A116</f>
        <v>Totale parziale</v>
      </c>
      <c r="W136" s="110" t="str">
        <f>Traduzione!A136</f>
        <v>Riesportazione e consumo esterno</v>
      </c>
      <c r="X136" s="110" t="str">
        <f>Traduzione!A136</f>
        <v>Riesportazione e consumo esterno</v>
      </c>
      <c r="Y136" s="241"/>
      <c r="AA136" s="263"/>
      <c r="AB136" s="263"/>
    </row>
    <row r="137" spans="2:28" s="55" customFormat="1" ht="15.75">
      <c r="B137" s="113" t="str">
        <f>Traduzione!A118</f>
        <v>TOTALE</v>
      </c>
      <c r="C137" s="197">
        <f>'Fattori CO2'!C$7*C76</f>
        <v>3238353.0000000005</v>
      </c>
      <c r="D137" s="197">
        <f>'Fattori CO2'!D$7*D76</f>
        <v>2819520</v>
      </c>
      <c r="E137" s="197">
        <f>'Fattori CO2'!E$7*E76</f>
        <v>1298535</v>
      </c>
      <c r="F137" s="197">
        <f>'Fattori CO2'!F$7*F76</f>
        <v>3244965</v>
      </c>
      <c r="G137" s="197">
        <f>'Fattori CO2'!G$7*G76</f>
        <v>179579.616</v>
      </c>
      <c r="H137" s="197">
        <f>'Fattori CO2'!H$7*H76</f>
        <v>5888082</v>
      </c>
      <c r="I137" s="57">
        <f>SUM(C137:H137)</f>
        <v>16669034.616</v>
      </c>
      <c r="J137" s="197">
        <f>'Fattori CO2'!J$7*J76</f>
        <v>0</v>
      </c>
      <c r="K137" s="197">
        <f>'Fattori CO2'!K$7*K76</f>
        <v>0</v>
      </c>
      <c r="L137" s="197">
        <f>'Fattori CO2'!L$7*L76</f>
        <v>0</v>
      </c>
      <c r="M137" s="197">
        <f>'Fattori CO2'!M$7*M76</f>
        <v>0</v>
      </c>
      <c r="N137" s="197">
        <f>'Fattori CO2'!N$7*N76</f>
        <v>0</v>
      </c>
      <c r="O137" s="197">
        <f>'Fattori CO2'!O$7*O76</f>
        <v>459928</v>
      </c>
      <c r="P137" s="197">
        <f>'Fattori CO2'!P$7*P76</f>
        <v>21780</v>
      </c>
      <c r="Q137" s="197">
        <f>'Fattori CO2'!Q$7*Q76</f>
        <v>0</v>
      </c>
      <c r="R137" s="57">
        <f>SUM(J137:Q137)</f>
        <v>481708</v>
      </c>
      <c r="S137" s="197">
        <f>'Fattori CO2'!S$7*S76</f>
        <v>0</v>
      </c>
      <c r="T137" s="197">
        <f>'Fattori CO2'!T$7*T76</f>
        <v>-188140</v>
      </c>
      <c r="U137" s="197">
        <f>$W$128*U76</f>
        <v>0</v>
      </c>
      <c r="V137" s="57">
        <f>S137-T137-U137</f>
        <v>188140</v>
      </c>
      <c r="W137" s="197">
        <f>$W$129*W76</f>
        <v>0</v>
      </c>
      <c r="X137" s="197">
        <f>$W$130*X76</f>
        <v>0</v>
      </c>
      <c r="Y137" s="57">
        <f>I137+R137+V137-W137-X137</f>
        <v>17338882.616</v>
      </c>
      <c r="AA137" s="162"/>
      <c r="AB137" s="162"/>
    </row>
    <row r="138" s="55" customFormat="1" ht="15">
      <c r="B138" s="56"/>
    </row>
    <row r="139" spans="1:2" ht="15.75" customHeight="1">
      <c r="A139" s="152"/>
      <c r="B139" s="153"/>
    </row>
    <row r="140" spans="1:20" ht="18.75" customHeight="1">
      <c r="A140" s="151"/>
      <c r="B140" s="250" t="str">
        <f>Traduzione!A153</f>
        <v>Vai al prossimo foglio dedicato a Inventario delle emissioni nel 2020</v>
      </c>
      <c r="C140" s="251"/>
      <c r="D140" s="251"/>
      <c r="E140" s="251"/>
      <c r="F140" s="251"/>
      <c r="G140" s="251"/>
      <c r="H140" s="251"/>
      <c r="I140" s="251"/>
      <c r="J140" s="251"/>
      <c r="K140" s="251"/>
      <c r="L140" s="251"/>
      <c r="M140" s="251"/>
      <c r="N140" s="251"/>
      <c r="O140" s="251"/>
      <c r="P140" s="251"/>
      <c r="Q140" s="251"/>
      <c r="R140" s="251"/>
      <c r="S140" s="154"/>
      <c r="T140" s="154"/>
    </row>
    <row r="141" spans="1:20" ht="18.75" customHeight="1">
      <c r="A141" s="151"/>
      <c r="B141" s="155"/>
      <c r="C141" s="155"/>
      <c r="D141" s="155"/>
      <c r="E141" s="155"/>
      <c r="F141" s="155"/>
      <c r="G141" s="155"/>
      <c r="H141" s="155"/>
      <c r="I141" s="155"/>
      <c r="J141" s="155"/>
      <c r="K141" s="155"/>
      <c r="L141" s="155"/>
      <c r="M141" s="155"/>
      <c r="N141" s="155"/>
      <c r="O141" s="155"/>
      <c r="P141" s="155"/>
      <c r="Q141" s="155"/>
      <c r="R141" s="155"/>
      <c r="S141" s="154"/>
      <c r="T141" s="154"/>
    </row>
    <row r="142" spans="2:21" ht="12.75" customHeight="1">
      <c r="B142" s="252" t="str">
        <f>Traduzione!$A$211</f>
        <v>ESCLUSIONE DI RESPONSABILITA': La responsabilità per il contenuto di questa pubblicazione è degli autori e non riflette necessariamente l'opinione delle Comunità europee. La Commissione Europea non è responsabile per qualsiasi uso che possa essere fatto delle informazioni ivi contenute.</v>
      </c>
      <c r="C142" s="252"/>
      <c r="D142" s="252"/>
      <c r="E142" s="252"/>
      <c r="F142" s="252"/>
      <c r="G142" s="252"/>
      <c r="H142" s="252"/>
      <c r="I142" s="252"/>
      <c r="J142" s="252"/>
      <c r="K142" s="252"/>
      <c r="L142" s="252"/>
      <c r="M142" s="252"/>
      <c r="N142" s="252"/>
      <c r="O142" s="252"/>
      <c r="P142" s="252"/>
      <c r="Q142" s="252"/>
      <c r="R142" s="252"/>
      <c r="S142" s="252"/>
      <c r="T142" s="252"/>
      <c r="U142" s="252"/>
    </row>
    <row r="143" spans="2:21" ht="12.75" customHeight="1">
      <c r="B143" s="252"/>
      <c r="C143" s="252"/>
      <c r="D143" s="252"/>
      <c r="E143" s="252"/>
      <c r="F143" s="252"/>
      <c r="G143" s="252"/>
      <c r="H143" s="252"/>
      <c r="I143" s="252"/>
      <c r="J143" s="252"/>
      <c r="K143" s="252"/>
      <c r="L143" s="252"/>
      <c r="M143" s="252"/>
      <c r="N143" s="252"/>
      <c r="O143" s="252"/>
      <c r="P143" s="252"/>
      <c r="Q143" s="252"/>
      <c r="R143" s="252"/>
      <c r="S143" s="252"/>
      <c r="T143" s="252"/>
      <c r="U143" s="252"/>
    </row>
    <row r="144" spans="2:21" ht="12.75" customHeight="1">
      <c r="B144" s="252"/>
      <c r="C144" s="252"/>
      <c r="D144" s="252"/>
      <c r="E144" s="252"/>
      <c r="F144" s="252"/>
      <c r="G144" s="252"/>
      <c r="H144" s="252"/>
      <c r="I144" s="252"/>
      <c r="J144" s="252"/>
      <c r="K144" s="252"/>
      <c r="L144" s="252"/>
      <c r="M144" s="252"/>
      <c r="N144" s="252"/>
      <c r="O144" s="252"/>
      <c r="P144" s="252"/>
      <c r="Q144" s="252"/>
      <c r="R144" s="252"/>
      <c r="S144" s="252"/>
      <c r="T144" s="252"/>
      <c r="U144" s="252"/>
    </row>
  </sheetData>
  <sheetProtection/>
  <mergeCells count="70">
    <mergeCell ref="Y74:Y75"/>
    <mergeCell ref="C73:Y73"/>
    <mergeCell ref="T64:T66"/>
    <mergeCell ref="C65:I65"/>
    <mergeCell ref="C74:I74"/>
    <mergeCell ref="C64:S64"/>
    <mergeCell ref="J65:R65"/>
    <mergeCell ref="U130:V130"/>
    <mergeCell ref="J126:R126"/>
    <mergeCell ref="C125:S125"/>
    <mergeCell ref="J135:R135"/>
    <mergeCell ref="U128:V128"/>
    <mergeCell ref="AB134:AB136"/>
    <mergeCell ref="W125:W127"/>
    <mergeCell ref="S126:S127"/>
    <mergeCell ref="C134:Y134"/>
    <mergeCell ref="U129:V129"/>
    <mergeCell ref="AA134:AA136"/>
    <mergeCell ref="C135:I135"/>
    <mergeCell ref="C126:I126"/>
    <mergeCell ref="U125:V127"/>
    <mergeCell ref="Y135:Y136"/>
    <mergeCell ref="B55:B56"/>
    <mergeCell ref="J56:R56"/>
    <mergeCell ref="AD55:AD57"/>
    <mergeCell ref="W55:AB55"/>
    <mergeCell ref="AC55:AC57"/>
    <mergeCell ref="AA56:AA57"/>
    <mergeCell ref="Y56:Z56"/>
    <mergeCell ref="AB56:AB57"/>
    <mergeCell ref="W56:X56"/>
    <mergeCell ref="A4:U4"/>
    <mergeCell ref="V56:V57"/>
    <mergeCell ref="T55:V55"/>
    <mergeCell ref="U56:U57"/>
    <mergeCell ref="T56:T57"/>
    <mergeCell ref="S56:S57"/>
    <mergeCell ref="C56:I56"/>
    <mergeCell ref="C55:S55"/>
    <mergeCell ref="C14:U14"/>
    <mergeCell ref="C15:F15"/>
    <mergeCell ref="S6:U6"/>
    <mergeCell ref="C10:J10"/>
    <mergeCell ref="S74:V74"/>
    <mergeCell ref="C80:I80"/>
    <mergeCell ref="S80:S81"/>
    <mergeCell ref="G15:M15"/>
    <mergeCell ref="N15:T15"/>
    <mergeCell ref="U15:U16"/>
    <mergeCell ref="C8:D8"/>
    <mergeCell ref="B140:R140"/>
    <mergeCell ref="B14:B15"/>
    <mergeCell ref="J74:R74"/>
    <mergeCell ref="C79:S79"/>
    <mergeCell ref="J80:R80"/>
    <mergeCell ref="S65:S66"/>
    <mergeCell ref="B79:B80"/>
    <mergeCell ref="B73:B75"/>
    <mergeCell ref="B64:B65"/>
    <mergeCell ref="B125:B126"/>
    <mergeCell ref="A1:U1"/>
    <mergeCell ref="B142:U144"/>
    <mergeCell ref="C88:U88"/>
    <mergeCell ref="C89:F89"/>
    <mergeCell ref="G89:M89"/>
    <mergeCell ref="N89:T89"/>
    <mergeCell ref="U89:U90"/>
    <mergeCell ref="B88:B89"/>
    <mergeCell ref="S135:V135"/>
    <mergeCell ref="B134:B136"/>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F144"/>
  <sheetViews>
    <sheetView showGridLines="0" showZeros="0" zoomScale="70" zoomScaleNormal="70" zoomScalePageLayoutView="0" workbookViewId="0" topLeftCell="A109">
      <selection activeCell="B48" sqref="B48"/>
    </sheetView>
  </sheetViews>
  <sheetFormatPr defaultColWidth="11.421875" defaultRowHeight="15"/>
  <cols>
    <col min="1" max="1" width="6.7109375" style="124" customWidth="1"/>
    <col min="2" max="2" width="56.140625" style="124" customWidth="1"/>
    <col min="3" max="3" width="13.57421875" style="124" customWidth="1"/>
    <col min="4" max="4" width="12.7109375" style="124" customWidth="1"/>
    <col min="5" max="5" width="11.57421875" style="124" customWidth="1"/>
    <col min="6" max="6" width="12.7109375" style="124" customWidth="1"/>
    <col min="7" max="7" width="11.28125" style="124" customWidth="1"/>
    <col min="8" max="8" width="11.140625" style="124" customWidth="1"/>
    <col min="9" max="9" width="12.421875" style="124" customWidth="1"/>
    <col min="10" max="10" width="10.7109375" style="124" customWidth="1"/>
    <col min="11" max="11" width="12.00390625" style="124" customWidth="1"/>
    <col min="12" max="12" width="13.421875" style="124" customWidth="1"/>
    <col min="13" max="13" width="15.00390625" style="124" customWidth="1"/>
    <col min="14" max="14" width="11.28125" style="124" customWidth="1"/>
    <col min="15" max="16" width="11.421875" style="124" customWidth="1"/>
    <col min="17" max="17" width="14.421875" style="124" customWidth="1"/>
    <col min="18" max="18" width="12.57421875" style="124" customWidth="1"/>
    <col min="19" max="19" width="13.7109375" style="124" customWidth="1"/>
    <col min="20" max="20" width="14.7109375" style="124" customWidth="1"/>
    <col min="21" max="21" width="17.8515625" style="124" customWidth="1"/>
    <col min="22" max="22" width="11.421875" style="124" customWidth="1"/>
    <col min="23" max="23" width="17.28125" style="124" customWidth="1"/>
    <col min="24" max="24" width="19.421875" style="124" customWidth="1"/>
    <col min="25" max="25" width="14.140625" style="124" customWidth="1"/>
    <col min="26" max="26" width="14.00390625" style="124" customWidth="1"/>
    <col min="27" max="27" width="17.8515625" style="124" customWidth="1"/>
    <col min="28" max="28" width="13.00390625" style="124" customWidth="1"/>
    <col min="29" max="29" width="20.421875" style="124" customWidth="1"/>
    <col min="30" max="30" width="16.57421875" style="124" customWidth="1"/>
    <col min="31" max="16384" width="11.421875" style="124" customWidth="1"/>
  </cols>
  <sheetData>
    <row r="1" spans="1:21" s="21" customFormat="1" ht="116.25" customHeight="1">
      <c r="A1" s="238" t="str">
        <f>Traduzione!$A$31</f>
        <v>Piano di Azione per l'Energia Sostenibile Insulare (ISEAP)</v>
      </c>
      <c r="B1" s="238"/>
      <c r="C1" s="238"/>
      <c r="D1" s="238"/>
      <c r="E1" s="238"/>
      <c r="F1" s="238"/>
      <c r="G1" s="238"/>
      <c r="H1" s="238"/>
      <c r="I1" s="238"/>
      <c r="J1" s="238"/>
      <c r="K1" s="238"/>
      <c r="L1" s="238"/>
      <c r="M1" s="238"/>
      <c r="N1" s="238"/>
      <c r="O1" s="238"/>
      <c r="P1" s="238"/>
      <c r="Q1" s="238"/>
      <c r="R1" s="238"/>
      <c r="S1" s="238"/>
      <c r="T1" s="238"/>
      <c r="U1" s="238"/>
    </row>
    <row r="2" spans="1:21" s="21" customFormat="1" ht="28.5" customHeight="1">
      <c r="A2" s="81"/>
      <c r="B2" s="82" t="s">
        <v>1201</v>
      </c>
      <c r="C2" s="81"/>
      <c r="D2" s="81"/>
      <c r="E2" s="81"/>
      <c r="F2" s="85"/>
      <c r="G2" s="85"/>
      <c r="H2" s="86"/>
      <c r="I2" s="83" t="str">
        <f>Traduzione!$A$10</f>
        <v>Isola</v>
      </c>
      <c r="J2" s="84" t="str">
        <f>'Inizia qui'!$B$5</f>
        <v>Sardegna</v>
      </c>
      <c r="K2" s="86"/>
      <c r="L2" s="86"/>
      <c r="M2" s="86"/>
      <c r="N2" s="86"/>
      <c r="O2" s="86"/>
      <c r="P2" s="86"/>
      <c r="Q2" s="86"/>
      <c r="R2" s="158"/>
      <c r="S2" s="160"/>
      <c r="T2" s="83" t="str">
        <f>Traduzione!$A$50</f>
        <v>DATI GENERALI</v>
      </c>
      <c r="U2" s="159">
        <v>2020</v>
      </c>
    </row>
    <row r="3" spans="1:20" ht="28.5" customHeight="1">
      <c r="A3" s="123"/>
      <c r="D3" s="123"/>
      <c r="E3" s="123"/>
      <c r="F3" s="123"/>
      <c r="G3" s="123"/>
      <c r="H3" s="123"/>
      <c r="I3" s="123"/>
      <c r="J3" s="125"/>
      <c r="K3" s="125"/>
      <c r="T3" s="27"/>
    </row>
    <row r="4" spans="1:30" ht="46.5" customHeight="1">
      <c r="A4" s="254" t="str">
        <f>Traduzione!A154</f>
        <v>PIANO DI INVENTARIO EMISSIONI AL 2020 (attuazione delle azioni di energia sostenibile) </v>
      </c>
      <c r="B4" s="254"/>
      <c r="C4" s="254"/>
      <c r="D4" s="254"/>
      <c r="E4" s="254"/>
      <c r="F4" s="254"/>
      <c r="G4" s="254"/>
      <c r="H4" s="254"/>
      <c r="I4" s="254"/>
      <c r="J4" s="254"/>
      <c r="K4" s="254"/>
      <c r="L4" s="254"/>
      <c r="M4" s="254"/>
      <c r="N4" s="254"/>
      <c r="O4" s="254"/>
      <c r="P4" s="254"/>
      <c r="Q4" s="254"/>
      <c r="R4" s="254"/>
      <c r="S4" s="254"/>
      <c r="T4" s="254"/>
      <c r="U4" s="254"/>
      <c r="V4" s="204"/>
      <c r="W4" s="204"/>
      <c r="X4" s="204"/>
      <c r="Y4" s="204"/>
      <c r="Z4" s="204"/>
      <c r="AA4" s="204"/>
      <c r="AB4" s="204"/>
      <c r="AC4" s="204"/>
      <c r="AD4" s="204"/>
    </row>
    <row r="5" spans="1:14" ht="13.5" customHeight="1">
      <c r="A5" s="127"/>
      <c r="B5" s="128"/>
      <c r="C5" s="129"/>
      <c r="D5" s="129"/>
      <c r="E5" s="129"/>
      <c r="F5" s="129"/>
      <c r="G5" s="129"/>
      <c r="H5" s="129"/>
      <c r="I5" s="129"/>
      <c r="J5" s="129"/>
      <c r="K5" s="130"/>
      <c r="L5" s="130"/>
      <c r="M5" s="130"/>
      <c r="N5" s="130"/>
    </row>
    <row r="6" spans="1:21" ht="18.75" customHeight="1">
      <c r="A6" s="135"/>
      <c r="B6" s="144"/>
      <c r="C6" s="145"/>
      <c r="D6" s="146"/>
      <c r="E6" s="146"/>
      <c r="F6" s="146"/>
      <c r="G6" s="147"/>
      <c r="H6" s="148"/>
      <c r="S6" s="258" t="str">
        <f>Traduzione!$A$53</f>
        <v>Campi obbligatori</v>
      </c>
      <c r="T6" s="258"/>
      <c r="U6" s="258"/>
    </row>
    <row r="7" spans="1:12" s="133" customFormat="1" ht="36">
      <c r="A7" s="131" t="s">
        <v>751</v>
      </c>
      <c r="B7" s="132" t="str">
        <f>Traduzione!A50</f>
        <v>DATI GENERALI</v>
      </c>
      <c r="L7" s="134"/>
    </row>
    <row r="8" spans="1:7" ht="21">
      <c r="A8" s="135"/>
      <c r="B8" s="137" t="str">
        <f>Traduzione!A52</f>
        <v>Numero abitanti</v>
      </c>
      <c r="C8" s="285">
        <v>1680000</v>
      </c>
      <c r="D8" s="286"/>
      <c r="E8" s="161" t="str">
        <f>"("&amp;U2&amp;")"</f>
        <v>(2020)</v>
      </c>
      <c r="F8" s="138"/>
      <c r="G8" s="139"/>
    </row>
    <row r="9" spans="1:11" ht="11.25" customHeight="1">
      <c r="A9" s="135"/>
      <c r="B9" s="138"/>
      <c r="C9" s="138"/>
      <c r="D9" s="138"/>
      <c r="E9" s="136"/>
      <c r="F9" s="136"/>
      <c r="G9" s="136"/>
      <c r="H9" s="140"/>
      <c r="I9" s="138"/>
      <c r="J9" s="139"/>
      <c r="K9" s="141"/>
    </row>
    <row r="10" spans="1:11" ht="21">
      <c r="A10" s="142"/>
      <c r="B10" s="136" t="str">
        <f>Traduzione!A13</f>
        <v>Metodo di calcolo del CO2</v>
      </c>
      <c r="C10" s="281" t="str">
        <f>'Inizia qui'!F7</f>
        <v>IPCC fattori di emissione </v>
      </c>
      <c r="D10" s="281"/>
      <c r="E10" s="281"/>
      <c r="F10" s="281"/>
      <c r="G10" s="281"/>
      <c r="H10" s="281"/>
      <c r="I10" s="281"/>
      <c r="J10" s="281"/>
      <c r="K10" s="143"/>
    </row>
    <row r="11" spans="1:18" ht="17.25" customHeight="1">
      <c r="A11" s="126"/>
      <c r="B11" s="126"/>
      <c r="C11" s="126"/>
      <c r="D11" s="126"/>
      <c r="E11" s="126"/>
      <c r="F11" s="126"/>
      <c r="G11" s="126"/>
      <c r="H11" s="126"/>
      <c r="I11" s="126"/>
      <c r="J11" s="126"/>
      <c r="K11" s="126"/>
      <c r="L11" s="126"/>
      <c r="M11" s="126"/>
      <c r="N11" s="126"/>
      <c r="O11" s="126"/>
      <c r="P11" s="126"/>
      <c r="Q11" s="126"/>
      <c r="R11" s="126"/>
    </row>
    <row r="12" spans="1:14" s="133" customFormat="1" ht="36">
      <c r="A12" s="131" t="s">
        <v>755</v>
      </c>
      <c r="B12" s="132" t="str">
        <f>Traduzione!A54</f>
        <v>RISULTATI DEL BILANCIO ENERGETICO</v>
      </c>
      <c r="C12" s="131"/>
      <c r="D12" s="132"/>
      <c r="E12" s="131"/>
      <c r="F12" s="132"/>
      <c r="G12" s="131"/>
      <c r="H12" s="132"/>
      <c r="I12" s="131"/>
      <c r="J12" s="132"/>
      <c r="K12" s="149"/>
      <c r="L12" s="149"/>
      <c r="M12" s="149"/>
      <c r="N12" s="149"/>
    </row>
    <row r="13" spans="2:21" s="90" customFormat="1" ht="31.5">
      <c r="B13" s="91" t="str">
        <f>Traduzione!A55</f>
        <v>DOMANDA ENERGIA FINALE</v>
      </c>
      <c r="C13" s="91"/>
      <c r="D13" s="91"/>
      <c r="E13" s="91"/>
      <c r="F13" s="91"/>
      <c r="G13" s="91"/>
      <c r="H13" s="91"/>
      <c r="I13" s="91"/>
      <c r="J13" s="91"/>
      <c r="K13" s="91"/>
      <c r="L13" s="91"/>
      <c r="M13" s="91"/>
      <c r="N13" s="91"/>
      <c r="O13" s="91"/>
      <c r="P13" s="91"/>
      <c r="Q13" s="91"/>
      <c r="R13" s="91"/>
      <c r="S13" s="91"/>
      <c r="T13" s="91"/>
      <c r="U13" s="92" t="str">
        <f>Traduzione!$A$21</f>
        <v>[MWh]</v>
      </c>
    </row>
    <row r="14" spans="2:21" s="55" customFormat="1" ht="32.25" customHeight="1">
      <c r="B14" s="272" t="str">
        <f>Traduzione!A56</f>
        <v>SETTORE DELLA DOMANDA</v>
      </c>
      <c r="C14" s="274" t="str">
        <f>Traduzione!A93</f>
        <v>ENERGIA PER USO FINALE</v>
      </c>
      <c r="D14" s="275"/>
      <c r="E14" s="275"/>
      <c r="F14" s="275"/>
      <c r="G14" s="275"/>
      <c r="H14" s="275"/>
      <c r="I14" s="275"/>
      <c r="J14" s="275"/>
      <c r="K14" s="275"/>
      <c r="L14" s="275"/>
      <c r="M14" s="275"/>
      <c r="N14" s="275"/>
      <c r="O14" s="275"/>
      <c r="P14" s="275"/>
      <c r="Q14" s="275"/>
      <c r="R14" s="275"/>
      <c r="S14" s="275"/>
      <c r="T14" s="275"/>
      <c r="U14" s="276"/>
    </row>
    <row r="15" spans="2:21" s="55" customFormat="1" ht="18" customHeight="1">
      <c r="B15" s="273"/>
      <c r="C15" s="274" t="str">
        <f>Traduzione!A94</f>
        <v>Servizi energetici centralizzati</v>
      </c>
      <c r="D15" s="275"/>
      <c r="E15" s="275"/>
      <c r="F15" s="276"/>
      <c r="G15" s="274" t="str">
        <f>Traduzione!A98</f>
        <v>Combustibili fossili</v>
      </c>
      <c r="H15" s="275"/>
      <c r="I15" s="275"/>
      <c r="J15" s="275"/>
      <c r="K15" s="275"/>
      <c r="L15" s="275"/>
      <c r="M15" s="276"/>
      <c r="N15" s="274" t="str">
        <f>Traduzione!A105</f>
        <v>Fonti di energia rinnovabile (ad esclusione dell'elettricità e del calore venduti a reti pubbliche)</v>
      </c>
      <c r="O15" s="275"/>
      <c r="P15" s="275"/>
      <c r="Q15" s="275"/>
      <c r="R15" s="275"/>
      <c r="S15" s="275"/>
      <c r="T15" s="276"/>
      <c r="U15" s="272" t="str">
        <f>Traduzione!A118</f>
        <v>TOTALE</v>
      </c>
    </row>
    <row r="16" spans="2:21" s="66" customFormat="1" ht="67.5" customHeight="1">
      <c r="B16" s="65" t="str">
        <f>Traduzione!A58</f>
        <v>Descrizione del settore</v>
      </c>
      <c r="C16" s="116" t="str">
        <f>Traduzione!A95</f>
        <v>Elettricità da rete pubblica</v>
      </c>
      <c r="D16" s="116" t="str">
        <f>Traduzione!A96</f>
        <v>Calore da teleriscaldamento</v>
      </c>
      <c r="E16" s="116" t="str">
        <f>Traduzione!A97</f>
        <v>Freddo da telereffreddamento</v>
      </c>
      <c r="F16" s="116" t="str">
        <f>Traduzione!A116</f>
        <v>Totale parziale</v>
      </c>
      <c r="G16" s="116" t="str">
        <f>Traduzione!A99</f>
        <v>Olio combustibile</v>
      </c>
      <c r="H16" s="116" t="str">
        <f>Traduzione!A100</f>
        <v>Diesel</v>
      </c>
      <c r="I16" s="116" t="str">
        <f>Traduzione!A101</f>
        <v>Benzina</v>
      </c>
      <c r="J16" s="116" t="str">
        <f>Traduzione!A102</f>
        <v>GPL</v>
      </c>
      <c r="K16" s="116" t="str">
        <f>Traduzione!A103</f>
        <v>Gas naturali</v>
      </c>
      <c r="L16" s="116" t="str">
        <f>Traduzione!A104</f>
        <v>Carbone</v>
      </c>
      <c r="M16" s="116" t="str">
        <f>Traduzione!A116</f>
        <v>Totale parziale</v>
      </c>
      <c r="N16" s="116" t="str">
        <f>Traduzione!A108</f>
        <v>Idroelettrico</v>
      </c>
      <c r="O16" s="116" t="str">
        <f>Traduzione!A109</f>
        <v>Eolico</v>
      </c>
      <c r="P16" s="116" t="str">
        <f>Traduzione!A110</f>
        <v>Solare</v>
      </c>
      <c r="Q16" s="116" t="str">
        <f>Traduzione!A111</f>
        <v>Geotermico</v>
      </c>
      <c r="R16" s="116" t="str">
        <f>Traduzione!A112</f>
        <v>Oceanico</v>
      </c>
      <c r="S16" s="116" t="str">
        <f>Traduzione!A113</f>
        <v>Biomassa</v>
      </c>
      <c r="T16" s="116" t="str">
        <f>Traduzione!A116</f>
        <v>Totale parziale</v>
      </c>
      <c r="U16" s="273"/>
    </row>
    <row r="17" spans="1:21" s="21" customFormat="1" ht="15.75">
      <c r="A17" s="22"/>
      <c r="B17" s="70" t="str">
        <f>Traduzione!A59</f>
        <v>RESIDENZIALE</v>
      </c>
      <c r="C17" s="122">
        <f>SUM(C18:C26)</f>
        <v>2391000</v>
      </c>
      <c r="D17" s="122">
        <f>SUM(D18:D26)</f>
        <v>1280000</v>
      </c>
      <c r="E17" s="122">
        <f>SUM(E18:E26)</f>
        <v>0</v>
      </c>
      <c r="F17" s="68">
        <f aca="true" t="shared" si="0" ref="F17:F52">SUM(C17:E17)</f>
        <v>3671000</v>
      </c>
      <c r="G17" s="122">
        <f aca="true" t="shared" si="1" ref="G17:L17">SUM(G18:G26)</f>
        <v>0</v>
      </c>
      <c r="H17" s="122">
        <f t="shared" si="1"/>
        <v>135000</v>
      </c>
      <c r="I17" s="122">
        <f t="shared" si="1"/>
        <v>0</v>
      </c>
      <c r="J17" s="122">
        <f t="shared" si="1"/>
        <v>229000</v>
      </c>
      <c r="K17" s="122">
        <f t="shared" si="1"/>
        <v>2145000</v>
      </c>
      <c r="L17" s="122">
        <f t="shared" si="1"/>
        <v>35000</v>
      </c>
      <c r="M17" s="68">
        <f aca="true" t="shared" si="2" ref="M17:M52">SUM(G17:L17)</f>
        <v>2544000</v>
      </c>
      <c r="N17" s="122">
        <f aca="true" t="shared" si="3" ref="N17:S17">SUM(N18:N26)</f>
        <v>0</v>
      </c>
      <c r="O17" s="122">
        <f t="shared" si="3"/>
        <v>0</v>
      </c>
      <c r="P17" s="122">
        <f t="shared" si="3"/>
        <v>420000</v>
      </c>
      <c r="Q17" s="122">
        <f t="shared" si="3"/>
        <v>0</v>
      </c>
      <c r="R17" s="122">
        <f t="shared" si="3"/>
        <v>0</v>
      </c>
      <c r="S17" s="122">
        <f t="shared" si="3"/>
        <v>336000</v>
      </c>
      <c r="T17" s="68">
        <f aca="true" t="shared" si="4" ref="T17:T52">SUM(N17:S17)</f>
        <v>756000</v>
      </c>
      <c r="U17" s="68">
        <f aca="true" t="shared" si="5" ref="U17:U52">F17+M17+T17</f>
        <v>6971000</v>
      </c>
    </row>
    <row r="18" spans="1:21" s="21" customFormat="1" ht="15.75">
      <c r="A18" s="22"/>
      <c r="B18" s="194" t="str">
        <f>Traduzione!A60</f>
        <v>Acqua calda</v>
      </c>
      <c r="C18" s="156">
        <v>320000</v>
      </c>
      <c r="D18" s="156"/>
      <c r="E18" s="156"/>
      <c r="F18" s="68">
        <f t="shared" si="0"/>
        <v>320000</v>
      </c>
      <c r="G18" s="156"/>
      <c r="H18" s="156"/>
      <c r="I18" s="156"/>
      <c r="J18" s="156"/>
      <c r="K18" s="156">
        <v>200000</v>
      </c>
      <c r="L18" s="156"/>
      <c r="M18" s="68">
        <f t="shared" si="2"/>
        <v>200000</v>
      </c>
      <c r="N18" s="156"/>
      <c r="O18" s="156"/>
      <c r="P18" s="156"/>
      <c r="Q18" s="156"/>
      <c r="R18" s="156"/>
      <c r="S18" s="156"/>
      <c r="T18" s="68">
        <f t="shared" si="4"/>
        <v>0</v>
      </c>
      <c r="U18" s="68">
        <f t="shared" si="5"/>
        <v>520000</v>
      </c>
    </row>
    <row r="19" spans="1:21" s="21" customFormat="1" ht="15.75">
      <c r="A19" s="22"/>
      <c r="B19" s="194" t="str">
        <f>Traduzione!A61</f>
        <v>Riscaldamento e raffreddamento</v>
      </c>
      <c r="C19" s="156">
        <v>107000</v>
      </c>
      <c r="D19" s="156">
        <v>1280000</v>
      </c>
      <c r="E19" s="156"/>
      <c r="F19" s="68">
        <f t="shared" si="0"/>
        <v>1387000</v>
      </c>
      <c r="G19" s="156"/>
      <c r="H19" s="156">
        <v>135000</v>
      </c>
      <c r="I19" s="156"/>
      <c r="J19" s="156">
        <v>50000</v>
      </c>
      <c r="K19" s="156">
        <v>1200000</v>
      </c>
      <c r="L19" s="156">
        <v>35000</v>
      </c>
      <c r="M19" s="68">
        <f t="shared" si="2"/>
        <v>1420000</v>
      </c>
      <c r="N19" s="156"/>
      <c r="O19" s="156"/>
      <c r="P19" s="156">
        <v>420000</v>
      </c>
      <c r="Q19" s="156"/>
      <c r="R19" s="156"/>
      <c r="S19" s="156">
        <v>336000</v>
      </c>
      <c r="T19" s="68">
        <f t="shared" si="4"/>
        <v>756000</v>
      </c>
      <c r="U19" s="68">
        <f t="shared" si="5"/>
        <v>3563000</v>
      </c>
    </row>
    <row r="20" spans="1:21" s="21" customFormat="1" ht="15.75">
      <c r="A20" s="22"/>
      <c r="B20" s="194" t="str">
        <f>Traduzione!A62</f>
        <v>Illuminazione</v>
      </c>
      <c r="C20" s="156">
        <v>426000</v>
      </c>
      <c r="D20" s="156"/>
      <c r="E20" s="156"/>
      <c r="F20" s="68">
        <f t="shared" si="0"/>
        <v>426000</v>
      </c>
      <c r="G20" s="156"/>
      <c r="H20" s="156"/>
      <c r="I20" s="156"/>
      <c r="J20" s="156"/>
      <c r="K20" s="156"/>
      <c r="L20" s="156"/>
      <c r="M20" s="68">
        <f t="shared" si="2"/>
        <v>0</v>
      </c>
      <c r="N20" s="156"/>
      <c r="O20" s="156"/>
      <c r="P20" s="156"/>
      <c r="Q20" s="156"/>
      <c r="R20" s="156"/>
      <c r="S20" s="156"/>
      <c r="T20" s="68">
        <f t="shared" si="4"/>
        <v>0</v>
      </c>
      <c r="U20" s="68">
        <f t="shared" si="5"/>
        <v>426000</v>
      </c>
    </row>
    <row r="21" spans="1:21" s="21" customFormat="1" ht="15.75">
      <c r="A21" s="22"/>
      <c r="B21" s="194" t="str">
        <f>Traduzione!A63</f>
        <v>Cucina</v>
      </c>
      <c r="C21" s="156">
        <v>53000</v>
      </c>
      <c r="D21" s="156"/>
      <c r="E21" s="156"/>
      <c r="F21" s="68">
        <f t="shared" si="0"/>
        <v>53000</v>
      </c>
      <c r="G21" s="156"/>
      <c r="H21" s="156"/>
      <c r="I21" s="156"/>
      <c r="J21" s="156">
        <v>179000</v>
      </c>
      <c r="K21" s="156">
        <v>745000</v>
      </c>
      <c r="L21" s="156"/>
      <c r="M21" s="68">
        <f t="shared" si="2"/>
        <v>924000</v>
      </c>
      <c r="N21" s="156"/>
      <c r="O21" s="156"/>
      <c r="P21" s="156"/>
      <c r="Q21" s="156"/>
      <c r="R21" s="156"/>
      <c r="S21" s="156"/>
      <c r="T21" s="68">
        <f t="shared" si="4"/>
        <v>0</v>
      </c>
      <c r="U21" s="68">
        <f t="shared" si="5"/>
        <v>977000</v>
      </c>
    </row>
    <row r="22" spans="1:21" s="21" customFormat="1" ht="15.75">
      <c r="A22" s="22"/>
      <c r="B22" s="194" t="str">
        <f>Traduzione!A64</f>
        <v>Frigoriferi e congelatori</v>
      </c>
      <c r="C22" s="156">
        <v>85000</v>
      </c>
      <c r="D22" s="156"/>
      <c r="E22" s="156"/>
      <c r="F22" s="68">
        <f t="shared" si="0"/>
        <v>85000</v>
      </c>
      <c r="G22" s="156"/>
      <c r="H22" s="156"/>
      <c r="I22" s="156"/>
      <c r="J22" s="156"/>
      <c r="K22" s="156"/>
      <c r="L22" s="156"/>
      <c r="M22" s="68">
        <f t="shared" si="2"/>
        <v>0</v>
      </c>
      <c r="N22" s="156"/>
      <c r="O22" s="156"/>
      <c r="P22" s="156"/>
      <c r="Q22" s="156"/>
      <c r="R22" s="156"/>
      <c r="S22" s="156"/>
      <c r="T22" s="68">
        <f t="shared" si="4"/>
        <v>0</v>
      </c>
      <c r="U22" s="68">
        <f t="shared" si="5"/>
        <v>85000</v>
      </c>
    </row>
    <row r="23" spans="1:21" s="21" customFormat="1" ht="15.75">
      <c r="A23" s="22"/>
      <c r="B23" s="194" t="str">
        <f>Traduzione!A65</f>
        <v>Lavatrici e asciugatrici</v>
      </c>
      <c r="C23" s="156">
        <v>852000</v>
      </c>
      <c r="D23" s="156"/>
      <c r="E23" s="156"/>
      <c r="F23" s="68">
        <f t="shared" si="0"/>
        <v>852000</v>
      </c>
      <c r="G23" s="156"/>
      <c r="H23" s="156"/>
      <c r="I23" s="156"/>
      <c r="J23" s="156"/>
      <c r="K23" s="156"/>
      <c r="L23" s="156"/>
      <c r="M23" s="68">
        <f t="shared" si="2"/>
        <v>0</v>
      </c>
      <c r="N23" s="156"/>
      <c r="O23" s="156"/>
      <c r="P23" s="156"/>
      <c r="Q23" s="156"/>
      <c r="R23" s="156"/>
      <c r="S23" s="156"/>
      <c r="T23" s="68">
        <f t="shared" si="4"/>
        <v>0</v>
      </c>
      <c r="U23" s="68">
        <f t="shared" si="5"/>
        <v>852000</v>
      </c>
    </row>
    <row r="24" spans="1:21" s="21" customFormat="1" ht="15.75">
      <c r="A24" s="22"/>
      <c r="B24" s="194" t="str">
        <f>Traduzione!A66</f>
        <v>Lavastoviglie</v>
      </c>
      <c r="C24" s="156">
        <v>426000</v>
      </c>
      <c r="D24" s="156"/>
      <c r="E24" s="156"/>
      <c r="F24" s="68">
        <f t="shared" si="0"/>
        <v>426000</v>
      </c>
      <c r="G24" s="156"/>
      <c r="H24" s="156"/>
      <c r="I24" s="156"/>
      <c r="J24" s="156"/>
      <c r="K24" s="156"/>
      <c r="L24" s="156"/>
      <c r="M24" s="68">
        <f t="shared" si="2"/>
        <v>0</v>
      </c>
      <c r="N24" s="156"/>
      <c r="O24" s="156"/>
      <c r="P24" s="156"/>
      <c r="Q24" s="156"/>
      <c r="R24" s="156"/>
      <c r="S24" s="156"/>
      <c r="T24" s="68">
        <f t="shared" si="4"/>
        <v>0</v>
      </c>
      <c r="U24" s="68">
        <f t="shared" si="5"/>
        <v>426000</v>
      </c>
    </row>
    <row r="25" spans="1:21" s="21" customFormat="1" ht="15.75">
      <c r="A25" s="22"/>
      <c r="B25" s="194" t="str">
        <f>Traduzione!A67</f>
        <v>Televisori</v>
      </c>
      <c r="C25" s="156">
        <v>32000</v>
      </c>
      <c r="D25" s="156"/>
      <c r="E25" s="156"/>
      <c r="F25" s="68">
        <f t="shared" si="0"/>
        <v>32000</v>
      </c>
      <c r="G25" s="156"/>
      <c r="H25" s="156"/>
      <c r="I25" s="156"/>
      <c r="J25" s="156"/>
      <c r="K25" s="156"/>
      <c r="L25" s="156"/>
      <c r="M25" s="68">
        <f t="shared" si="2"/>
        <v>0</v>
      </c>
      <c r="N25" s="156"/>
      <c r="O25" s="156"/>
      <c r="P25" s="156"/>
      <c r="Q25" s="156"/>
      <c r="R25" s="156"/>
      <c r="S25" s="156"/>
      <c r="T25" s="68">
        <f t="shared" si="4"/>
        <v>0</v>
      </c>
      <c r="U25" s="68">
        <f t="shared" si="5"/>
        <v>32000</v>
      </c>
    </row>
    <row r="26" spans="1:21" s="21" customFormat="1" ht="15.75">
      <c r="A26" s="22"/>
      <c r="B26" s="194" t="str">
        <f>Traduzione!A68</f>
        <v>Altri apparecchi elettrici</v>
      </c>
      <c r="C26" s="156">
        <v>90000</v>
      </c>
      <c r="D26" s="156"/>
      <c r="E26" s="156"/>
      <c r="F26" s="68">
        <f t="shared" si="0"/>
        <v>90000</v>
      </c>
      <c r="G26" s="156"/>
      <c r="H26" s="156"/>
      <c r="I26" s="156"/>
      <c r="J26" s="156"/>
      <c r="K26" s="156"/>
      <c r="L26" s="156"/>
      <c r="M26" s="68">
        <f t="shared" si="2"/>
        <v>0</v>
      </c>
      <c r="N26" s="156"/>
      <c r="O26" s="156"/>
      <c r="P26" s="156"/>
      <c r="Q26" s="156"/>
      <c r="R26" s="156"/>
      <c r="S26" s="156"/>
      <c r="T26" s="68">
        <f t="shared" si="4"/>
        <v>0</v>
      </c>
      <c r="U26" s="68">
        <f t="shared" si="5"/>
        <v>90000</v>
      </c>
    </row>
    <row r="27" spans="1:21" s="21" customFormat="1" ht="15.75">
      <c r="A27" s="22"/>
      <c r="B27" s="70" t="str">
        <f>Traduzione!A69</f>
        <v>SETTORE PRIMARIO</v>
      </c>
      <c r="C27" s="122">
        <f>SUM(C28:C29)</f>
        <v>407000</v>
      </c>
      <c r="D27" s="122">
        <f>SUM(D28:D29)</f>
        <v>0</v>
      </c>
      <c r="E27" s="122">
        <f>SUM(E28:E29)</f>
        <v>0</v>
      </c>
      <c r="F27" s="68">
        <f t="shared" si="0"/>
        <v>407000</v>
      </c>
      <c r="G27" s="122">
        <f aca="true" t="shared" si="6" ref="G27:L27">SUM(G28:G29)</f>
        <v>18000</v>
      </c>
      <c r="H27" s="122">
        <f t="shared" si="6"/>
        <v>1081000</v>
      </c>
      <c r="I27" s="122">
        <f t="shared" si="6"/>
        <v>4000</v>
      </c>
      <c r="J27" s="122">
        <f t="shared" si="6"/>
        <v>12000</v>
      </c>
      <c r="K27" s="122">
        <f t="shared" si="6"/>
        <v>50000</v>
      </c>
      <c r="L27" s="122">
        <f t="shared" si="6"/>
        <v>0</v>
      </c>
      <c r="M27" s="68">
        <f t="shared" si="2"/>
        <v>1165000</v>
      </c>
      <c r="N27" s="122">
        <f aca="true" t="shared" si="7" ref="N27:S27">SUM(N28:N29)</f>
        <v>0</v>
      </c>
      <c r="O27" s="122">
        <f t="shared" si="7"/>
        <v>0</v>
      </c>
      <c r="P27" s="122">
        <f t="shared" si="7"/>
        <v>0</v>
      </c>
      <c r="Q27" s="122">
        <f t="shared" si="7"/>
        <v>0</v>
      </c>
      <c r="R27" s="122">
        <f t="shared" si="7"/>
        <v>0</v>
      </c>
      <c r="S27" s="122">
        <f t="shared" si="7"/>
        <v>0</v>
      </c>
      <c r="T27" s="68">
        <f t="shared" si="4"/>
        <v>0</v>
      </c>
      <c r="U27" s="68">
        <f t="shared" si="5"/>
        <v>1572000</v>
      </c>
    </row>
    <row r="28" spans="1:21" s="21" customFormat="1" ht="15.75">
      <c r="A28" s="22"/>
      <c r="B28" s="195" t="str">
        <f>Traduzione!A70</f>
        <v>Agricoltura, silvicoltura e pesca</v>
      </c>
      <c r="C28" s="156">
        <v>330000</v>
      </c>
      <c r="D28" s="156"/>
      <c r="E28" s="156"/>
      <c r="F28" s="68">
        <f t="shared" si="0"/>
        <v>330000</v>
      </c>
      <c r="G28" s="156"/>
      <c r="H28" s="156">
        <v>1075000</v>
      </c>
      <c r="I28" s="156">
        <v>4000</v>
      </c>
      <c r="J28" s="156">
        <v>12000</v>
      </c>
      <c r="K28" s="156">
        <v>50000</v>
      </c>
      <c r="L28" s="156"/>
      <c r="M28" s="68">
        <f t="shared" si="2"/>
        <v>1141000</v>
      </c>
      <c r="N28" s="156"/>
      <c r="O28" s="156"/>
      <c r="P28" s="156"/>
      <c r="Q28" s="156"/>
      <c r="R28" s="156"/>
      <c r="S28" s="156"/>
      <c r="T28" s="68">
        <f t="shared" si="4"/>
        <v>0</v>
      </c>
      <c r="U28" s="68">
        <f t="shared" si="5"/>
        <v>1471000</v>
      </c>
    </row>
    <row r="29" spans="1:21" s="21" customFormat="1" ht="15.75">
      <c r="A29" s="22"/>
      <c r="B29" s="195" t="str">
        <f>Traduzione!A71</f>
        <v>Estrazione di minerali</v>
      </c>
      <c r="C29" s="156">
        <v>77000</v>
      </c>
      <c r="D29" s="156"/>
      <c r="E29" s="156"/>
      <c r="F29" s="68">
        <f t="shared" si="0"/>
        <v>77000</v>
      </c>
      <c r="G29" s="156">
        <v>18000</v>
      </c>
      <c r="H29" s="156">
        <v>6000</v>
      </c>
      <c r="I29" s="156"/>
      <c r="J29" s="156"/>
      <c r="K29" s="156"/>
      <c r="L29" s="156"/>
      <c r="M29" s="68">
        <f t="shared" si="2"/>
        <v>24000</v>
      </c>
      <c r="N29" s="156"/>
      <c r="O29" s="156"/>
      <c r="P29" s="156"/>
      <c r="Q29" s="156"/>
      <c r="R29" s="156"/>
      <c r="S29" s="156"/>
      <c r="T29" s="68">
        <f t="shared" si="4"/>
        <v>0</v>
      </c>
      <c r="U29" s="68">
        <f t="shared" si="5"/>
        <v>101000</v>
      </c>
    </row>
    <row r="30" spans="1:21" s="21" customFormat="1" ht="15.75">
      <c r="A30" s="22"/>
      <c r="B30" s="65" t="str">
        <f>Traduzione!A72</f>
        <v>SETTORE SECONDARIO</v>
      </c>
      <c r="C30" s="122">
        <f>SUM(C31:C33)</f>
        <v>6865000</v>
      </c>
      <c r="D30" s="122">
        <f>SUM(D31:D33)</f>
        <v>159000</v>
      </c>
      <c r="E30" s="122">
        <f>SUM(E31:E33)</f>
        <v>0</v>
      </c>
      <c r="F30" s="68">
        <f t="shared" si="0"/>
        <v>7024000</v>
      </c>
      <c r="G30" s="122">
        <f aca="true" t="shared" si="8" ref="G30:L30">SUM(G31:G33)</f>
        <v>1583000</v>
      </c>
      <c r="H30" s="122">
        <f t="shared" si="8"/>
        <v>61000</v>
      </c>
      <c r="I30" s="122">
        <f t="shared" si="8"/>
        <v>0</v>
      </c>
      <c r="J30" s="122">
        <f t="shared" si="8"/>
        <v>4489000</v>
      </c>
      <c r="K30" s="122">
        <f t="shared" si="8"/>
        <v>0</v>
      </c>
      <c r="L30" s="122">
        <f t="shared" si="8"/>
        <v>1503000</v>
      </c>
      <c r="M30" s="68">
        <f t="shared" si="2"/>
        <v>7636000</v>
      </c>
      <c r="N30" s="122">
        <f aca="true" t="shared" si="9" ref="N30:S30">SUM(N31:N33)</f>
        <v>0</v>
      </c>
      <c r="O30" s="122">
        <f t="shared" si="9"/>
        <v>0</v>
      </c>
      <c r="P30" s="122">
        <f t="shared" si="9"/>
        <v>0</v>
      </c>
      <c r="Q30" s="122">
        <f t="shared" si="9"/>
        <v>0</v>
      </c>
      <c r="R30" s="122">
        <f t="shared" si="9"/>
        <v>0</v>
      </c>
      <c r="S30" s="122">
        <f t="shared" si="9"/>
        <v>8000</v>
      </c>
      <c r="T30" s="68">
        <f t="shared" si="4"/>
        <v>8000</v>
      </c>
      <c r="U30" s="68">
        <f t="shared" si="5"/>
        <v>14668000</v>
      </c>
    </row>
    <row r="31" spans="1:21" s="21" customFormat="1" ht="15.75">
      <c r="A31" s="22"/>
      <c r="B31" s="195" t="str">
        <f>Traduzione!A73</f>
        <v>Manifattura</v>
      </c>
      <c r="C31" s="156">
        <v>6865000</v>
      </c>
      <c r="D31" s="156">
        <v>159000</v>
      </c>
      <c r="E31" s="156"/>
      <c r="F31" s="68">
        <f t="shared" si="0"/>
        <v>7024000</v>
      </c>
      <c r="G31" s="156">
        <v>1583000</v>
      </c>
      <c r="H31" s="156">
        <v>57000</v>
      </c>
      <c r="I31" s="156"/>
      <c r="J31" s="156">
        <v>4489000</v>
      </c>
      <c r="K31" s="156"/>
      <c r="L31" s="156">
        <v>1503000</v>
      </c>
      <c r="M31" s="68">
        <f t="shared" si="2"/>
        <v>7632000</v>
      </c>
      <c r="N31" s="156"/>
      <c r="O31" s="156"/>
      <c r="P31" s="156"/>
      <c r="Q31" s="156"/>
      <c r="R31" s="156"/>
      <c r="S31" s="156">
        <v>8000</v>
      </c>
      <c r="T31" s="68">
        <f t="shared" si="4"/>
        <v>8000</v>
      </c>
      <c r="U31" s="68">
        <f t="shared" si="5"/>
        <v>14664000</v>
      </c>
    </row>
    <row r="32" spans="1:21" s="21" customFormat="1" ht="30">
      <c r="A32" s="22"/>
      <c r="B32" s="195" t="str">
        <f>Traduzione!A74</f>
        <v>Fornitura di acqua, reti fognarie, gestione dei rifiuti e risanamento</v>
      </c>
      <c r="C32" s="156"/>
      <c r="D32" s="156"/>
      <c r="E32" s="156"/>
      <c r="F32" s="68">
        <f t="shared" si="0"/>
        <v>0</v>
      </c>
      <c r="G32" s="156"/>
      <c r="H32" s="156"/>
      <c r="I32" s="156"/>
      <c r="J32" s="156"/>
      <c r="K32" s="156"/>
      <c r="L32" s="156"/>
      <c r="M32" s="68">
        <f t="shared" si="2"/>
        <v>0</v>
      </c>
      <c r="N32" s="156"/>
      <c r="O32" s="156"/>
      <c r="P32" s="156"/>
      <c r="Q32" s="156"/>
      <c r="R32" s="156"/>
      <c r="S32" s="156"/>
      <c r="T32" s="68">
        <f t="shared" si="4"/>
        <v>0</v>
      </c>
      <c r="U32" s="68">
        <f t="shared" si="5"/>
        <v>0</v>
      </c>
    </row>
    <row r="33" spans="1:21" s="21" customFormat="1" ht="15.75">
      <c r="A33" s="22"/>
      <c r="B33" s="195" t="str">
        <f>Traduzione!A75</f>
        <v>Costruzione</v>
      </c>
      <c r="C33" s="156"/>
      <c r="D33" s="156"/>
      <c r="E33" s="156"/>
      <c r="F33" s="68">
        <f t="shared" si="0"/>
        <v>0</v>
      </c>
      <c r="G33" s="156"/>
      <c r="H33" s="156">
        <v>4000</v>
      </c>
      <c r="I33" s="156"/>
      <c r="J33" s="156"/>
      <c r="K33" s="156"/>
      <c r="L33" s="156"/>
      <c r="M33" s="68">
        <f t="shared" si="2"/>
        <v>4000</v>
      </c>
      <c r="N33" s="156"/>
      <c r="O33" s="156"/>
      <c r="P33" s="156"/>
      <c r="Q33" s="156"/>
      <c r="R33" s="156"/>
      <c r="S33" s="156"/>
      <c r="T33" s="68">
        <f t="shared" si="4"/>
        <v>0</v>
      </c>
      <c r="U33" s="68">
        <f t="shared" si="5"/>
        <v>4000</v>
      </c>
    </row>
    <row r="34" spans="1:21" s="21" customFormat="1" ht="15.75">
      <c r="A34" s="22"/>
      <c r="B34" s="65" t="str">
        <f>Traduzione!A76</f>
        <v>SETTORE TERZIARIO</v>
      </c>
      <c r="C34" s="122">
        <f>SUM(C35:C42)</f>
        <v>2316000</v>
      </c>
      <c r="D34" s="122">
        <f>SUM(D35:D42)</f>
        <v>695000</v>
      </c>
      <c r="E34" s="122">
        <f>SUM(E35:E42)</f>
        <v>0</v>
      </c>
      <c r="F34" s="68">
        <f t="shared" si="0"/>
        <v>3011000</v>
      </c>
      <c r="G34" s="122">
        <f aca="true" t="shared" si="10" ref="G34:L34">SUM(G35:G42)</f>
        <v>11000</v>
      </c>
      <c r="H34" s="122">
        <f t="shared" si="10"/>
        <v>16000</v>
      </c>
      <c r="I34" s="122">
        <f t="shared" si="10"/>
        <v>0</v>
      </c>
      <c r="J34" s="122">
        <f t="shared" si="10"/>
        <v>19000</v>
      </c>
      <c r="K34" s="122">
        <f t="shared" si="10"/>
        <v>153000</v>
      </c>
      <c r="L34" s="122">
        <f t="shared" si="10"/>
        <v>0</v>
      </c>
      <c r="M34" s="68">
        <f t="shared" si="2"/>
        <v>199000</v>
      </c>
      <c r="N34" s="122">
        <f aca="true" t="shared" si="11" ref="N34:S34">SUM(N35:N42)</f>
        <v>0</v>
      </c>
      <c r="O34" s="122">
        <f t="shared" si="11"/>
        <v>0</v>
      </c>
      <c r="P34" s="122">
        <f t="shared" si="11"/>
        <v>12000</v>
      </c>
      <c r="Q34" s="122">
        <f t="shared" si="11"/>
        <v>0</v>
      </c>
      <c r="R34" s="122">
        <f t="shared" si="11"/>
        <v>0</v>
      </c>
      <c r="S34" s="122">
        <f t="shared" si="11"/>
        <v>2000</v>
      </c>
      <c r="T34" s="68">
        <f t="shared" si="4"/>
        <v>14000</v>
      </c>
      <c r="U34" s="68">
        <f t="shared" si="5"/>
        <v>3224000</v>
      </c>
    </row>
    <row r="35" spans="1:21" s="21" customFormat="1" ht="30">
      <c r="A35" s="22"/>
      <c r="B35" s="195" t="str">
        <f>Traduzione!A77</f>
        <v>Commercio all'ingrosso e al dettaglio, riparazione di autoveicoli e motocicli</v>
      </c>
      <c r="C35" s="156"/>
      <c r="D35" s="156"/>
      <c r="E35" s="156"/>
      <c r="F35" s="68">
        <f t="shared" si="0"/>
        <v>0</v>
      </c>
      <c r="G35" s="156"/>
      <c r="H35" s="156"/>
      <c r="I35" s="156"/>
      <c r="J35" s="156"/>
      <c r="K35" s="156"/>
      <c r="L35" s="156"/>
      <c r="M35" s="68">
        <f t="shared" si="2"/>
        <v>0</v>
      </c>
      <c r="N35" s="156"/>
      <c r="O35" s="156"/>
      <c r="P35" s="156"/>
      <c r="Q35" s="156"/>
      <c r="R35" s="156"/>
      <c r="S35" s="156"/>
      <c r="T35" s="68">
        <f t="shared" si="4"/>
        <v>0</v>
      </c>
      <c r="U35" s="68">
        <f t="shared" si="5"/>
        <v>0</v>
      </c>
    </row>
    <row r="36" spans="1:21" s="21" customFormat="1" ht="15.75">
      <c r="A36" s="22"/>
      <c r="B36" s="195" t="str">
        <f>Traduzione!A78</f>
        <v>Servizi di vitto e alloggio</v>
      </c>
      <c r="C36" s="156"/>
      <c r="D36" s="156"/>
      <c r="E36" s="156"/>
      <c r="F36" s="68">
        <f t="shared" si="0"/>
        <v>0</v>
      </c>
      <c r="G36" s="156"/>
      <c r="H36" s="156"/>
      <c r="I36" s="156"/>
      <c r="J36" s="156"/>
      <c r="K36" s="156"/>
      <c r="L36" s="156"/>
      <c r="M36" s="68">
        <f t="shared" si="2"/>
        <v>0</v>
      </c>
      <c r="N36" s="156"/>
      <c r="O36" s="156"/>
      <c r="P36" s="156"/>
      <c r="Q36" s="156"/>
      <c r="R36" s="156"/>
      <c r="S36" s="156"/>
      <c r="T36" s="68">
        <f t="shared" si="4"/>
        <v>0</v>
      </c>
      <c r="U36" s="68">
        <f t="shared" si="5"/>
        <v>0</v>
      </c>
    </row>
    <row r="37" spans="1:21" s="21" customFormat="1" ht="15.75">
      <c r="A37" s="22"/>
      <c r="B37" s="195" t="str">
        <f>Traduzione!A79</f>
        <v>Amministrazione pubblica generale e sicurezza sociale</v>
      </c>
      <c r="C37" s="156">
        <v>376000</v>
      </c>
      <c r="D37" s="156">
        <v>125000</v>
      </c>
      <c r="E37" s="156"/>
      <c r="F37" s="68">
        <f t="shared" si="0"/>
        <v>501000</v>
      </c>
      <c r="G37" s="156"/>
      <c r="H37" s="156">
        <v>4000</v>
      </c>
      <c r="I37" s="156"/>
      <c r="J37" s="156"/>
      <c r="K37" s="156">
        <v>22000</v>
      </c>
      <c r="L37" s="156"/>
      <c r="M37" s="68">
        <f t="shared" si="2"/>
        <v>26000</v>
      </c>
      <c r="N37" s="156"/>
      <c r="O37" s="156"/>
      <c r="P37" s="156"/>
      <c r="Q37" s="156"/>
      <c r="R37" s="156"/>
      <c r="S37" s="156"/>
      <c r="T37" s="68">
        <f t="shared" si="4"/>
        <v>0</v>
      </c>
      <c r="U37" s="68">
        <f t="shared" si="5"/>
        <v>527000</v>
      </c>
    </row>
    <row r="38" spans="1:21" s="21" customFormat="1" ht="15.75">
      <c r="A38" s="22"/>
      <c r="B38" s="195" t="str">
        <f>Traduzione!A80</f>
        <v>Difesa, giustizia, corpo di polizia e vigili del fuoco</v>
      </c>
      <c r="C38" s="156"/>
      <c r="D38" s="156"/>
      <c r="E38" s="156"/>
      <c r="F38" s="68">
        <f t="shared" si="0"/>
        <v>0</v>
      </c>
      <c r="G38" s="156"/>
      <c r="H38" s="156"/>
      <c r="I38" s="156"/>
      <c r="J38" s="156"/>
      <c r="K38" s="156"/>
      <c r="L38" s="156"/>
      <c r="M38" s="68">
        <f t="shared" si="2"/>
        <v>0</v>
      </c>
      <c r="N38" s="156"/>
      <c r="O38" s="156"/>
      <c r="P38" s="156"/>
      <c r="Q38" s="156"/>
      <c r="R38" s="156"/>
      <c r="S38" s="156"/>
      <c r="T38" s="68">
        <f t="shared" si="4"/>
        <v>0</v>
      </c>
      <c r="U38" s="68">
        <f t="shared" si="5"/>
        <v>0</v>
      </c>
    </row>
    <row r="39" spans="1:21" s="21" customFormat="1" ht="15.75">
      <c r="A39" s="22"/>
      <c r="B39" s="195" t="str">
        <f>Traduzione!A81</f>
        <v>Educazione</v>
      </c>
      <c r="C39" s="156"/>
      <c r="D39" s="156"/>
      <c r="E39" s="156"/>
      <c r="F39" s="68">
        <f t="shared" si="0"/>
        <v>0</v>
      </c>
      <c r="G39" s="156"/>
      <c r="H39" s="156"/>
      <c r="I39" s="156"/>
      <c r="J39" s="156"/>
      <c r="K39" s="156"/>
      <c r="L39" s="156"/>
      <c r="M39" s="68">
        <f t="shared" si="2"/>
        <v>0</v>
      </c>
      <c r="N39" s="156"/>
      <c r="O39" s="156"/>
      <c r="P39" s="156"/>
      <c r="Q39" s="156"/>
      <c r="R39" s="156"/>
      <c r="S39" s="156"/>
      <c r="T39" s="68">
        <f t="shared" si="4"/>
        <v>0</v>
      </c>
      <c r="U39" s="68">
        <f t="shared" si="5"/>
        <v>0</v>
      </c>
    </row>
    <row r="40" spans="1:21" s="21" customFormat="1" ht="15.75">
      <c r="A40" s="22"/>
      <c r="B40" s="195" t="str">
        <f>Traduzione!A82</f>
        <v>Sanità e servizi sociali</v>
      </c>
      <c r="C40" s="156"/>
      <c r="D40" s="156"/>
      <c r="E40" s="156"/>
      <c r="F40" s="68">
        <f t="shared" si="0"/>
        <v>0</v>
      </c>
      <c r="G40" s="156"/>
      <c r="H40" s="156"/>
      <c r="I40" s="156"/>
      <c r="J40" s="156"/>
      <c r="K40" s="156"/>
      <c r="L40" s="156"/>
      <c r="M40" s="68">
        <f t="shared" si="2"/>
        <v>0</v>
      </c>
      <c r="N40" s="156"/>
      <c r="O40" s="156"/>
      <c r="P40" s="156"/>
      <c r="Q40" s="156"/>
      <c r="R40" s="156"/>
      <c r="S40" s="156"/>
      <c r="T40" s="68">
        <f t="shared" si="4"/>
        <v>0</v>
      </c>
      <c r="U40" s="68">
        <f t="shared" si="5"/>
        <v>0</v>
      </c>
    </row>
    <row r="41" spans="1:21" s="21" customFormat="1" ht="15.75">
      <c r="A41" s="22"/>
      <c r="B41" s="195" t="str">
        <f>Traduzione!A83</f>
        <v>Altri servizi</v>
      </c>
      <c r="C41" s="156">
        <v>1940000</v>
      </c>
      <c r="D41" s="156">
        <v>570000</v>
      </c>
      <c r="E41" s="156"/>
      <c r="F41" s="68">
        <f t="shared" si="0"/>
        <v>2510000</v>
      </c>
      <c r="G41" s="156">
        <v>11000</v>
      </c>
      <c r="H41" s="156">
        <v>12000</v>
      </c>
      <c r="I41" s="156"/>
      <c r="J41" s="156">
        <v>19000</v>
      </c>
      <c r="K41" s="156">
        <v>131000</v>
      </c>
      <c r="L41" s="156"/>
      <c r="M41" s="68">
        <f t="shared" si="2"/>
        <v>173000</v>
      </c>
      <c r="N41" s="156"/>
      <c r="O41" s="156"/>
      <c r="P41" s="156">
        <v>12000</v>
      </c>
      <c r="Q41" s="156"/>
      <c r="R41" s="156"/>
      <c r="S41" s="156">
        <v>2000</v>
      </c>
      <c r="T41" s="68">
        <f t="shared" si="4"/>
        <v>14000</v>
      </c>
      <c r="U41" s="68">
        <f t="shared" si="5"/>
        <v>2697000</v>
      </c>
    </row>
    <row r="42" spans="1:21" s="21" customFormat="1" ht="15.75">
      <c r="A42" s="22"/>
      <c r="B42" s="195" t="str">
        <f>Traduzione!A84</f>
        <v>Illuminazione pubblica</v>
      </c>
      <c r="C42" s="156"/>
      <c r="D42" s="156"/>
      <c r="E42" s="156"/>
      <c r="F42" s="68">
        <f t="shared" si="0"/>
        <v>0</v>
      </c>
      <c r="G42" s="156"/>
      <c r="H42" s="156"/>
      <c r="I42" s="156"/>
      <c r="J42" s="156"/>
      <c r="K42" s="156"/>
      <c r="L42" s="156"/>
      <c r="M42" s="68">
        <f t="shared" si="2"/>
        <v>0</v>
      </c>
      <c r="N42" s="156"/>
      <c r="O42" s="156"/>
      <c r="P42" s="156"/>
      <c r="Q42" s="156"/>
      <c r="R42" s="156"/>
      <c r="S42" s="156"/>
      <c r="T42" s="68">
        <f t="shared" si="4"/>
        <v>0</v>
      </c>
      <c r="U42" s="68">
        <f t="shared" si="5"/>
        <v>0</v>
      </c>
    </row>
    <row r="43" spans="1:21" s="21" customFormat="1" ht="15.75">
      <c r="A43" s="22"/>
      <c r="B43" s="65" t="str">
        <f>Traduzione!A85</f>
        <v>TRASPORTI</v>
      </c>
      <c r="C43" s="122">
        <f>SUM(C44:C47)</f>
        <v>231000</v>
      </c>
      <c r="D43" s="122">
        <f>SUM(D44:D47)</f>
        <v>0</v>
      </c>
      <c r="E43" s="122">
        <f>SUM(E44:E47)</f>
        <v>0</v>
      </c>
      <c r="F43" s="68">
        <f t="shared" si="0"/>
        <v>231000</v>
      </c>
      <c r="G43" s="122">
        <f aca="true" t="shared" si="12" ref="G43:L43">SUM(G44:G47)</f>
        <v>926000</v>
      </c>
      <c r="H43" s="122">
        <f t="shared" si="12"/>
        <v>7031000</v>
      </c>
      <c r="I43" s="122">
        <f t="shared" si="12"/>
        <v>5195000</v>
      </c>
      <c r="J43" s="122">
        <f t="shared" si="12"/>
        <v>0</v>
      </c>
      <c r="K43" s="122">
        <f t="shared" si="12"/>
        <v>1267000</v>
      </c>
      <c r="L43" s="122">
        <f t="shared" si="12"/>
        <v>0</v>
      </c>
      <c r="M43" s="68">
        <f t="shared" si="2"/>
        <v>14419000</v>
      </c>
      <c r="N43" s="122">
        <f aca="true" t="shared" si="13" ref="N43:S43">SUM(N44:N47)</f>
        <v>0</v>
      </c>
      <c r="O43" s="122">
        <f t="shared" si="13"/>
        <v>0</v>
      </c>
      <c r="P43" s="122">
        <f t="shared" si="13"/>
        <v>0</v>
      </c>
      <c r="Q43" s="122">
        <f t="shared" si="13"/>
        <v>0</v>
      </c>
      <c r="R43" s="122">
        <f t="shared" si="13"/>
        <v>0</v>
      </c>
      <c r="S43" s="122">
        <f t="shared" si="13"/>
        <v>0</v>
      </c>
      <c r="T43" s="68">
        <f t="shared" si="4"/>
        <v>0</v>
      </c>
      <c r="U43" s="68">
        <f t="shared" si="5"/>
        <v>14650000</v>
      </c>
    </row>
    <row r="44" spans="1:21" s="21" customFormat="1" ht="30">
      <c r="A44" s="22"/>
      <c r="B44" s="195" t="str">
        <f>Traduzione!A86</f>
        <v>Trasporto di passeggeri su strada e altri servizi di trasporto passeggeri su strada (taxi, turismo, scuolabus, ecc)</v>
      </c>
      <c r="C44" s="156"/>
      <c r="D44" s="156"/>
      <c r="E44" s="156"/>
      <c r="F44" s="68">
        <f t="shared" si="0"/>
        <v>0</v>
      </c>
      <c r="G44" s="156"/>
      <c r="H44" s="156">
        <v>1690000</v>
      </c>
      <c r="I44" s="156"/>
      <c r="J44" s="156"/>
      <c r="K44" s="156">
        <v>300000</v>
      </c>
      <c r="L44" s="156"/>
      <c r="M44" s="68">
        <f t="shared" si="2"/>
        <v>1990000</v>
      </c>
      <c r="N44" s="156"/>
      <c r="O44" s="156"/>
      <c r="P44" s="156"/>
      <c r="Q44" s="156"/>
      <c r="R44" s="156"/>
      <c r="S44" s="156"/>
      <c r="T44" s="68">
        <f t="shared" si="4"/>
        <v>0</v>
      </c>
      <c r="U44" s="68">
        <f t="shared" si="5"/>
        <v>1990000</v>
      </c>
    </row>
    <row r="45" spans="1:21" s="21" customFormat="1" ht="15.75">
      <c r="A45" s="22"/>
      <c r="B45" s="195" t="str">
        <f>Traduzione!A87</f>
        <v>Trasporto di merci su strada e servizi di trasloco</v>
      </c>
      <c r="C45" s="156">
        <v>219000</v>
      </c>
      <c r="D45" s="156"/>
      <c r="E45" s="156"/>
      <c r="F45" s="68">
        <f t="shared" si="0"/>
        <v>219000</v>
      </c>
      <c r="G45" s="156"/>
      <c r="H45" s="156">
        <v>2870000</v>
      </c>
      <c r="I45" s="156">
        <v>709000</v>
      </c>
      <c r="J45" s="156"/>
      <c r="K45" s="156"/>
      <c r="L45" s="156"/>
      <c r="M45" s="68">
        <f t="shared" si="2"/>
        <v>3579000</v>
      </c>
      <c r="N45" s="156"/>
      <c r="O45" s="156"/>
      <c r="P45" s="156"/>
      <c r="Q45" s="156"/>
      <c r="R45" s="156"/>
      <c r="S45" s="156"/>
      <c r="T45" s="68">
        <f t="shared" si="4"/>
        <v>0</v>
      </c>
      <c r="U45" s="68">
        <f t="shared" si="5"/>
        <v>3798000</v>
      </c>
    </row>
    <row r="46" spans="1:21" s="21" customFormat="1" ht="15.75">
      <c r="A46" s="22"/>
      <c r="B46" s="195" t="str">
        <f>Traduzione!A88</f>
        <v>Altra flotta per il servizio pubblico e privato</v>
      </c>
      <c r="C46" s="156">
        <v>12000</v>
      </c>
      <c r="D46" s="156"/>
      <c r="E46" s="156"/>
      <c r="F46" s="68">
        <f t="shared" si="0"/>
        <v>12000</v>
      </c>
      <c r="G46" s="156">
        <v>926000</v>
      </c>
      <c r="H46" s="156">
        <v>794000</v>
      </c>
      <c r="I46" s="156"/>
      <c r="J46" s="156"/>
      <c r="K46" s="156"/>
      <c r="L46" s="156"/>
      <c r="M46" s="68">
        <f t="shared" si="2"/>
        <v>1720000</v>
      </c>
      <c r="N46" s="156"/>
      <c r="O46" s="156"/>
      <c r="P46" s="156"/>
      <c r="Q46" s="156"/>
      <c r="R46" s="156"/>
      <c r="S46" s="156"/>
      <c r="T46" s="68">
        <f t="shared" si="4"/>
        <v>0</v>
      </c>
      <c r="U46" s="68">
        <f t="shared" si="5"/>
        <v>1732000</v>
      </c>
    </row>
    <row r="47" spans="1:21" s="21" customFormat="1" ht="15.75">
      <c r="A47" s="22"/>
      <c r="B47" s="194" t="str">
        <f>Traduzione!A89</f>
        <v>Trasporto privato</v>
      </c>
      <c r="C47" s="156"/>
      <c r="D47" s="156"/>
      <c r="E47" s="156"/>
      <c r="F47" s="68">
        <f t="shared" si="0"/>
        <v>0</v>
      </c>
      <c r="G47" s="156"/>
      <c r="H47" s="156">
        <v>1677000</v>
      </c>
      <c r="I47" s="156">
        <v>4486000</v>
      </c>
      <c r="J47" s="156"/>
      <c r="K47" s="156">
        <v>967000</v>
      </c>
      <c r="L47" s="156"/>
      <c r="M47" s="68">
        <f t="shared" si="2"/>
        <v>7130000</v>
      </c>
      <c r="N47" s="156"/>
      <c r="O47" s="156"/>
      <c r="P47" s="156"/>
      <c r="Q47" s="156"/>
      <c r="R47" s="156"/>
      <c r="S47" s="156"/>
      <c r="T47" s="68">
        <f t="shared" si="4"/>
        <v>0</v>
      </c>
      <c r="U47" s="68">
        <f t="shared" si="5"/>
        <v>7130000</v>
      </c>
    </row>
    <row r="48" spans="1:21" s="21" customFormat="1" ht="15.75">
      <c r="A48" s="22"/>
      <c r="B48" s="77" t="str">
        <f>Traduzione!A117</f>
        <v>TOTALE PER IL MERCATO INTERNO</v>
      </c>
      <c r="C48" s="69">
        <f>C17+C27+C30+C34+C43</f>
        <v>12210000</v>
      </c>
      <c r="D48" s="69">
        <f>D17+D27+D30+D34+D43</f>
        <v>2134000</v>
      </c>
      <c r="E48" s="69">
        <f>E17+E27+E30+E34+E43</f>
        <v>0</v>
      </c>
      <c r="F48" s="68">
        <f t="shared" si="0"/>
        <v>14344000</v>
      </c>
      <c r="G48" s="69">
        <f aca="true" t="shared" si="14" ref="G48:L48">G17+G27+G30+G34+G43</f>
        <v>2538000</v>
      </c>
      <c r="H48" s="69">
        <f t="shared" si="14"/>
        <v>8324000</v>
      </c>
      <c r="I48" s="69">
        <f t="shared" si="14"/>
        <v>5199000</v>
      </c>
      <c r="J48" s="69">
        <f t="shared" si="14"/>
        <v>4749000</v>
      </c>
      <c r="K48" s="69">
        <f t="shared" si="14"/>
        <v>3615000</v>
      </c>
      <c r="L48" s="69">
        <f t="shared" si="14"/>
        <v>1538000</v>
      </c>
      <c r="M48" s="68">
        <f t="shared" si="2"/>
        <v>25963000</v>
      </c>
      <c r="N48" s="69">
        <f aca="true" t="shared" si="15" ref="N48:S48">N17+N27+N30+N34+N43</f>
        <v>0</v>
      </c>
      <c r="O48" s="69">
        <f t="shared" si="15"/>
        <v>0</v>
      </c>
      <c r="P48" s="69">
        <f t="shared" si="15"/>
        <v>432000</v>
      </c>
      <c r="Q48" s="69">
        <f t="shared" si="15"/>
        <v>0</v>
      </c>
      <c r="R48" s="69">
        <f t="shared" si="15"/>
        <v>0</v>
      </c>
      <c r="S48" s="69">
        <f t="shared" si="15"/>
        <v>346000</v>
      </c>
      <c r="T48" s="68">
        <f t="shared" si="4"/>
        <v>778000</v>
      </c>
      <c r="U48" s="68">
        <f t="shared" si="5"/>
        <v>41085000</v>
      </c>
    </row>
    <row r="49" spans="2:21" s="66" customFormat="1" ht="30">
      <c r="B49" s="194" t="str">
        <f>Traduzione!A90</f>
        <v>Riesportazione (navi, aerei, zone franche industriali, nazionali ed internazionali installazioni militari, ecc)</v>
      </c>
      <c r="C49" s="156"/>
      <c r="D49" s="156"/>
      <c r="E49" s="156"/>
      <c r="F49" s="68">
        <f t="shared" si="0"/>
        <v>0</v>
      </c>
      <c r="G49" s="156"/>
      <c r="H49" s="156"/>
      <c r="I49" s="156"/>
      <c r="J49" s="156"/>
      <c r="K49" s="156"/>
      <c r="L49" s="156"/>
      <c r="M49" s="68">
        <f t="shared" si="2"/>
        <v>0</v>
      </c>
      <c r="N49" s="156"/>
      <c r="O49" s="156"/>
      <c r="P49" s="156"/>
      <c r="Q49" s="156"/>
      <c r="R49" s="156"/>
      <c r="S49" s="156"/>
      <c r="T49" s="68">
        <f t="shared" si="4"/>
        <v>0</v>
      </c>
      <c r="U49" s="68">
        <f t="shared" si="5"/>
        <v>0</v>
      </c>
    </row>
    <row r="50" spans="2:21" s="66" customFormat="1" ht="30">
      <c r="B50" s="194" t="str">
        <f>Traduzione!A91</f>
        <v>Attività con uso intensivo di energia per l'esportazione (da escludere nel bilancio energetico dell'isola)</v>
      </c>
      <c r="C50" s="156"/>
      <c r="D50" s="156"/>
      <c r="E50" s="156"/>
      <c r="F50" s="68">
        <f t="shared" si="0"/>
        <v>0</v>
      </c>
      <c r="G50" s="156"/>
      <c r="H50" s="156"/>
      <c r="I50" s="156"/>
      <c r="J50" s="156"/>
      <c r="K50" s="156"/>
      <c r="L50" s="156"/>
      <c r="M50" s="68">
        <f t="shared" si="2"/>
        <v>0</v>
      </c>
      <c r="N50" s="156"/>
      <c r="O50" s="156"/>
      <c r="P50" s="156"/>
      <c r="Q50" s="156"/>
      <c r="R50" s="156"/>
      <c r="S50" s="156"/>
      <c r="T50" s="68">
        <f t="shared" si="4"/>
        <v>0</v>
      </c>
      <c r="U50" s="68">
        <f t="shared" si="5"/>
        <v>0</v>
      </c>
    </row>
    <row r="51" spans="2:21" s="66" customFormat="1" ht="15.75">
      <c r="B51" s="194" t="str">
        <f>Traduzione!A92</f>
        <v>Altro (da escludere nel bilancio energetico dell'isola)</v>
      </c>
      <c r="C51" s="156"/>
      <c r="D51" s="156"/>
      <c r="E51" s="156"/>
      <c r="F51" s="68">
        <f t="shared" si="0"/>
        <v>0</v>
      </c>
      <c r="G51" s="156"/>
      <c r="H51" s="156"/>
      <c r="I51" s="156"/>
      <c r="J51" s="156"/>
      <c r="K51" s="156"/>
      <c r="L51" s="156"/>
      <c r="M51" s="68">
        <f t="shared" si="2"/>
        <v>0</v>
      </c>
      <c r="N51" s="156"/>
      <c r="O51" s="156"/>
      <c r="P51" s="156"/>
      <c r="Q51" s="156"/>
      <c r="R51" s="156"/>
      <c r="S51" s="156"/>
      <c r="T51" s="68">
        <f t="shared" si="4"/>
        <v>0</v>
      </c>
      <c r="U51" s="68">
        <f t="shared" si="5"/>
        <v>0</v>
      </c>
    </row>
    <row r="52" spans="2:21" s="55" customFormat="1" ht="15.75">
      <c r="B52" s="77" t="str">
        <f>Traduzione!A118</f>
        <v>TOTALE</v>
      </c>
      <c r="C52" s="57">
        <f>SUM(C48:C51)</f>
        <v>12210000</v>
      </c>
      <c r="D52" s="57">
        <f>SUM(D48:D51)</f>
        <v>2134000</v>
      </c>
      <c r="E52" s="57">
        <f>SUM(E49:E51)</f>
        <v>0</v>
      </c>
      <c r="F52" s="68">
        <f t="shared" si="0"/>
        <v>14344000</v>
      </c>
      <c r="G52" s="57">
        <f aca="true" t="shared" si="16" ref="G52:L52">SUM(G48:G51)</f>
        <v>2538000</v>
      </c>
      <c r="H52" s="57">
        <f t="shared" si="16"/>
        <v>8324000</v>
      </c>
      <c r="I52" s="57">
        <f t="shared" si="16"/>
        <v>5199000</v>
      </c>
      <c r="J52" s="57">
        <f t="shared" si="16"/>
        <v>4749000</v>
      </c>
      <c r="K52" s="57">
        <f t="shared" si="16"/>
        <v>3615000</v>
      </c>
      <c r="L52" s="57">
        <f t="shared" si="16"/>
        <v>1538000</v>
      </c>
      <c r="M52" s="68">
        <f t="shared" si="2"/>
        <v>25963000</v>
      </c>
      <c r="N52" s="57">
        <f aca="true" t="shared" si="17" ref="N52:S52">SUM(N48:N51)</f>
        <v>0</v>
      </c>
      <c r="O52" s="57">
        <f t="shared" si="17"/>
        <v>0</v>
      </c>
      <c r="P52" s="57">
        <f t="shared" si="17"/>
        <v>432000</v>
      </c>
      <c r="Q52" s="57">
        <f t="shared" si="17"/>
        <v>0</v>
      </c>
      <c r="R52" s="57">
        <f t="shared" si="17"/>
        <v>0</v>
      </c>
      <c r="S52" s="57">
        <f t="shared" si="17"/>
        <v>346000</v>
      </c>
      <c r="T52" s="68">
        <f t="shared" si="4"/>
        <v>778000</v>
      </c>
      <c r="U52" s="68">
        <f t="shared" si="5"/>
        <v>41085000</v>
      </c>
    </row>
    <row r="53" spans="2:18" s="151" customFormat="1" ht="15.75">
      <c r="B53" s="127"/>
      <c r="C53" s="150"/>
      <c r="D53" s="150"/>
      <c r="E53" s="150"/>
      <c r="F53" s="150"/>
      <c r="G53" s="150"/>
      <c r="H53" s="150"/>
      <c r="I53" s="150"/>
      <c r="J53" s="150"/>
      <c r="K53" s="150"/>
      <c r="L53" s="150"/>
      <c r="M53" s="150"/>
      <c r="N53" s="150"/>
      <c r="O53" s="150"/>
      <c r="P53" s="150"/>
      <c r="Q53" s="150"/>
      <c r="R53" s="150"/>
    </row>
    <row r="54" spans="2:30" s="90" customFormat="1" ht="31.5">
      <c r="B54" s="91" t="str">
        <f>Traduzione!A119</f>
        <v>PRODUZIONE ENERGIA SECONDARIA E FLUSSI DI ENERGIA</v>
      </c>
      <c r="C54" s="93"/>
      <c r="D54" s="93"/>
      <c r="E54" s="93"/>
      <c r="F54" s="93"/>
      <c r="G54" s="93"/>
      <c r="H54" s="93"/>
      <c r="I54" s="93"/>
      <c r="J54" s="93"/>
      <c r="K54" s="93"/>
      <c r="L54" s="93"/>
      <c r="M54" s="93"/>
      <c r="N54" s="93"/>
      <c r="O54" s="93"/>
      <c r="P54" s="93"/>
      <c r="Q54" s="93"/>
      <c r="R54" s="93"/>
      <c r="S54" s="93"/>
      <c r="T54" s="93"/>
      <c r="U54" s="93"/>
      <c r="V54" s="93"/>
      <c r="W54" s="93"/>
      <c r="X54" s="94"/>
      <c r="AD54" s="92" t="str">
        <f>Traduzione!$A$21</f>
        <v>[MWh]</v>
      </c>
    </row>
    <row r="55" spans="2:30" s="55" customFormat="1" ht="32.25" customHeight="1">
      <c r="B55" s="272" t="str">
        <f>Traduzione!A120</f>
        <v>SETTORE DI PRODUZIONE</v>
      </c>
      <c r="C55" s="274" t="str">
        <f>Traduzione!A121</f>
        <v>FONTI ENERGETICHE</v>
      </c>
      <c r="D55" s="275"/>
      <c r="E55" s="275"/>
      <c r="F55" s="275"/>
      <c r="G55" s="275"/>
      <c r="H55" s="275"/>
      <c r="I55" s="275"/>
      <c r="J55" s="275"/>
      <c r="K55" s="275"/>
      <c r="L55" s="275"/>
      <c r="M55" s="275"/>
      <c r="N55" s="275"/>
      <c r="O55" s="275"/>
      <c r="P55" s="275"/>
      <c r="Q55" s="275"/>
      <c r="R55" s="275"/>
      <c r="S55" s="276"/>
      <c r="T55" s="274" t="str">
        <f>Traduzione!A138</f>
        <v>CONVERSIONE ENERGIA SECONDARIA</v>
      </c>
      <c r="U55" s="275"/>
      <c r="V55" s="276"/>
      <c r="W55" s="266" t="str">
        <f>Traduzione!A129</f>
        <v>FLUSSI ENERGETICI</v>
      </c>
      <c r="X55" s="267"/>
      <c r="Y55" s="267"/>
      <c r="Z55" s="267"/>
      <c r="AA55" s="267"/>
      <c r="AB55" s="268"/>
      <c r="AC55" s="287" t="str">
        <f>Traduzione!A118</f>
        <v>TOTALE</v>
      </c>
      <c r="AD55" s="241" t="str">
        <f>Traduzione!A137</f>
        <v>Perdite nella distribuzione e autoconsumo</v>
      </c>
    </row>
    <row r="56" spans="2:30" s="55" customFormat="1" ht="18" customHeight="1">
      <c r="B56" s="273"/>
      <c r="C56" s="282" t="str">
        <f>Traduzione!A98</f>
        <v>Combustibili fossili</v>
      </c>
      <c r="D56" s="283"/>
      <c r="E56" s="283"/>
      <c r="F56" s="283"/>
      <c r="G56" s="283"/>
      <c r="H56" s="283"/>
      <c r="I56" s="284"/>
      <c r="J56" s="282" t="str">
        <f>Traduzione!A106</f>
        <v>Fonti energetiche rinnovabili (da sistemi connessi alle reti pubbliche)</v>
      </c>
      <c r="K56" s="283"/>
      <c r="L56" s="283"/>
      <c r="M56" s="283"/>
      <c r="N56" s="283"/>
      <c r="O56" s="283"/>
      <c r="P56" s="283"/>
      <c r="Q56" s="283"/>
      <c r="R56" s="284"/>
      <c r="S56" s="241" t="str">
        <f>Traduzione!A116</f>
        <v>Totale parziale</v>
      </c>
      <c r="T56" s="264" t="str">
        <f>Traduzione!A139</f>
        <v>Conversione dell'elettricità in freddo</v>
      </c>
      <c r="U56" s="264" t="str">
        <f>Traduzione!A140</f>
        <v>Conversione da calore a freddo </v>
      </c>
      <c r="V56" s="241" t="str">
        <f>Traduzione!A116</f>
        <v>Totale parziale</v>
      </c>
      <c r="W56" s="289" t="str">
        <f>Traduzione!A130</f>
        <v>Archiviazione</v>
      </c>
      <c r="X56" s="290"/>
      <c r="Y56" s="288" t="str">
        <f>Traduzione!A133</f>
        <v>Connessione esterna</v>
      </c>
      <c r="Z56" s="288"/>
      <c r="AA56" s="272" t="str">
        <f>Traduzione!A136</f>
        <v>Riesportazione e consumo esterno</v>
      </c>
      <c r="AB56" s="241" t="str">
        <f>Traduzione!A116</f>
        <v>Totale parziale</v>
      </c>
      <c r="AC56" s="287"/>
      <c r="AD56" s="241"/>
    </row>
    <row r="57" spans="2:30" s="55" customFormat="1" ht="69.75" customHeight="1">
      <c r="B57" s="73" t="str">
        <f>Traduzione!A122</f>
        <v>Produzione di energia</v>
      </c>
      <c r="C57" s="112" t="str">
        <f>Traduzione!A99</f>
        <v>Olio combustibile</v>
      </c>
      <c r="D57" s="112" t="str">
        <f>Traduzione!A100</f>
        <v>Diesel</v>
      </c>
      <c r="E57" s="112" t="str">
        <f>Traduzione!A101</f>
        <v>Benzina</v>
      </c>
      <c r="F57" s="112" t="str">
        <f>Traduzione!A102</f>
        <v>GPL</v>
      </c>
      <c r="G57" s="112" t="str">
        <f>Traduzione!A103</f>
        <v>Gas naturali</v>
      </c>
      <c r="H57" s="112" t="str">
        <f>Traduzione!A104</f>
        <v>Carbone</v>
      </c>
      <c r="I57" s="112" t="str">
        <f>Traduzione!A116</f>
        <v>Totale parziale</v>
      </c>
      <c r="J57" s="112" t="str">
        <f>Traduzione!A108</f>
        <v>Idroelettrico</v>
      </c>
      <c r="K57" s="112" t="str">
        <f>Traduzione!A109</f>
        <v>Eolico</v>
      </c>
      <c r="L57" s="112" t="str">
        <f>Traduzione!A110</f>
        <v>Solare</v>
      </c>
      <c r="M57" s="112" t="str">
        <f>Traduzione!A111</f>
        <v>Geotermico</v>
      </c>
      <c r="N57" s="112" t="str">
        <f>Traduzione!A112</f>
        <v>Oceanico</v>
      </c>
      <c r="O57" s="112" t="str">
        <f>Traduzione!A113</f>
        <v>Biomassa</v>
      </c>
      <c r="P57" s="112" t="str">
        <f>Traduzione!A114</f>
        <v>Rifiuti urbani</v>
      </c>
      <c r="Q57" s="112" t="str">
        <f>Traduzione!A115</f>
        <v>Recupero di energia</v>
      </c>
      <c r="R57" s="112" t="str">
        <f>Traduzione!A116</f>
        <v>Totale parziale</v>
      </c>
      <c r="S57" s="241"/>
      <c r="T57" s="265"/>
      <c r="U57" s="265"/>
      <c r="V57" s="241"/>
      <c r="W57" s="116" t="str">
        <f>Traduzione!A131</f>
        <v>Dati in ingresso archiviazione</v>
      </c>
      <c r="X57" s="116" t="str">
        <f>Traduzione!A132</f>
        <v>Dati in uscita archivizione</v>
      </c>
      <c r="Y57" s="116" t="str">
        <f>Traduzione!A134</f>
        <v>Importazione nell'isola</v>
      </c>
      <c r="Z57" s="116" t="str">
        <f>Traduzione!A135</f>
        <v>Esportazione dall'isola</v>
      </c>
      <c r="AA57" s="273"/>
      <c r="AB57" s="241"/>
      <c r="AC57" s="287"/>
      <c r="AD57" s="241"/>
    </row>
    <row r="58" spans="2:30" s="55" customFormat="1" ht="15.75">
      <c r="B58" s="196" t="str">
        <f>Traduzione!A123</f>
        <v>Elettricità</v>
      </c>
      <c r="C58" s="162">
        <v>2576000</v>
      </c>
      <c r="D58" s="162">
        <v>115000</v>
      </c>
      <c r="E58" s="162"/>
      <c r="F58" s="162">
        <v>4450000</v>
      </c>
      <c r="G58" s="162"/>
      <c r="H58" s="162">
        <v>1241000</v>
      </c>
      <c r="I58" s="63">
        <f>SUM(C58:H58)</f>
        <v>8382000</v>
      </c>
      <c r="J58" s="162">
        <v>692000</v>
      </c>
      <c r="K58" s="162">
        <v>2700000</v>
      </c>
      <c r="L58" s="162">
        <v>1515000</v>
      </c>
      <c r="M58" s="162"/>
      <c r="N58" s="162"/>
      <c r="O58" s="162">
        <v>948000</v>
      </c>
      <c r="P58" s="162">
        <v>2939000</v>
      </c>
      <c r="Q58" s="162"/>
      <c r="R58" s="63">
        <f>SUM(J58:Q58)</f>
        <v>8794000</v>
      </c>
      <c r="S58" s="63">
        <f>I58+R58</f>
        <v>17176000</v>
      </c>
      <c r="T58" s="162"/>
      <c r="U58" s="162"/>
      <c r="V58" s="63">
        <f>-T58</f>
        <v>0</v>
      </c>
      <c r="W58" s="162"/>
      <c r="X58" s="162"/>
      <c r="Y58" s="162"/>
      <c r="Z58" s="162">
        <v>409000</v>
      </c>
      <c r="AA58" s="197">
        <f>$C$49+$C$50+$C$51</f>
        <v>0</v>
      </c>
      <c r="AB58" s="63">
        <f>-SUM(W58)+SUM(X58:Y58)-SUM(Z58:AA58)</f>
        <v>-409000</v>
      </c>
      <c r="AC58" s="68">
        <f>S58+V58+AB58</f>
        <v>16767000</v>
      </c>
      <c r="AD58" s="198">
        <f>AC58-C48</f>
        <v>4557000</v>
      </c>
    </row>
    <row r="59" spans="2:30" s="55" customFormat="1" ht="15.75">
      <c r="B59" s="195" t="str">
        <f>Traduzione!A124</f>
        <v>Caldo</v>
      </c>
      <c r="C59" s="162"/>
      <c r="D59" s="162"/>
      <c r="E59" s="162"/>
      <c r="F59" s="162"/>
      <c r="G59" s="162"/>
      <c r="H59" s="162"/>
      <c r="I59" s="63">
        <f>SUM(C59:H59)</f>
        <v>0</v>
      </c>
      <c r="J59" s="162"/>
      <c r="K59" s="162"/>
      <c r="L59" s="162"/>
      <c r="M59" s="162"/>
      <c r="N59" s="162"/>
      <c r="O59" s="162"/>
      <c r="P59" s="162"/>
      <c r="Q59" s="162">
        <f>537000+757000+1416000</f>
        <v>2710000</v>
      </c>
      <c r="R59" s="63">
        <f>SUM(J59:Q59)</f>
        <v>2710000</v>
      </c>
      <c r="S59" s="63">
        <f>I59+R59</f>
        <v>2710000</v>
      </c>
      <c r="T59" s="162"/>
      <c r="U59" s="162"/>
      <c r="V59" s="63">
        <f>-U59</f>
        <v>0</v>
      </c>
      <c r="W59" s="162"/>
      <c r="X59" s="162"/>
      <c r="Y59" s="162"/>
      <c r="Z59" s="162"/>
      <c r="AA59" s="197">
        <f>$D$49+$D$50+$D$51</f>
        <v>0</v>
      </c>
      <c r="AB59" s="63">
        <f>-SUM(W59)+SUM(X59:Y59)-SUM(Z59:AA59)</f>
        <v>0</v>
      </c>
      <c r="AC59" s="68">
        <f>S59+V59+AB59</f>
        <v>2710000</v>
      </c>
      <c r="AD59" s="198">
        <f>AC59-D48</f>
        <v>576000</v>
      </c>
    </row>
    <row r="60" spans="2:30" s="55" customFormat="1" ht="15.75">
      <c r="B60" s="195" t="str">
        <f>Traduzione!A125</f>
        <v>Freddo</v>
      </c>
      <c r="C60" s="162"/>
      <c r="D60" s="162"/>
      <c r="E60" s="162"/>
      <c r="F60" s="162"/>
      <c r="G60" s="162"/>
      <c r="H60" s="162"/>
      <c r="I60" s="63">
        <f>SUM(C60:H60)</f>
        <v>0</v>
      </c>
      <c r="J60" s="162"/>
      <c r="K60" s="162"/>
      <c r="L60" s="162"/>
      <c r="M60" s="162"/>
      <c r="N60" s="162"/>
      <c r="O60" s="162"/>
      <c r="P60" s="162"/>
      <c r="Q60" s="162"/>
      <c r="R60" s="63">
        <f>SUM(J60:Q60)</f>
        <v>0</v>
      </c>
      <c r="S60" s="63">
        <f>I60+R60</f>
        <v>0</v>
      </c>
      <c r="T60" s="162"/>
      <c r="U60" s="162"/>
      <c r="V60" s="63">
        <f>SUM(T60:U60)</f>
        <v>0</v>
      </c>
      <c r="W60" s="162"/>
      <c r="X60" s="162"/>
      <c r="Y60" s="162"/>
      <c r="Z60" s="162"/>
      <c r="AA60" s="197">
        <f>$E$49+$E$50+$E$51</f>
        <v>0</v>
      </c>
      <c r="AB60" s="63">
        <f>-SUM(W60)+SUM(X60:Y60)-SUM(Z60:AA60)</f>
        <v>0</v>
      </c>
      <c r="AC60" s="68">
        <f>S60+V60+AB60</f>
        <v>0</v>
      </c>
      <c r="AD60" s="198">
        <f>AC60-E48</f>
        <v>0</v>
      </c>
    </row>
    <row r="61" spans="2:30" s="55" customFormat="1" ht="15.75">
      <c r="B61" s="74" t="str">
        <f>Traduzione!A118</f>
        <v>TOTALE</v>
      </c>
      <c r="C61" s="57">
        <f aca="true" t="shared" si="18" ref="C61:AD61">SUM(C58:C60)</f>
        <v>2576000</v>
      </c>
      <c r="D61" s="57">
        <f t="shared" si="18"/>
        <v>115000</v>
      </c>
      <c r="E61" s="57">
        <f t="shared" si="18"/>
        <v>0</v>
      </c>
      <c r="F61" s="57">
        <f t="shared" si="18"/>
        <v>4450000</v>
      </c>
      <c r="G61" s="57">
        <f t="shared" si="18"/>
        <v>0</v>
      </c>
      <c r="H61" s="57">
        <f t="shared" si="18"/>
        <v>1241000</v>
      </c>
      <c r="I61" s="57">
        <f t="shared" si="18"/>
        <v>8382000</v>
      </c>
      <c r="J61" s="57">
        <f t="shared" si="18"/>
        <v>692000</v>
      </c>
      <c r="K61" s="57">
        <f t="shared" si="18"/>
        <v>2700000</v>
      </c>
      <c r="L61" s="57">
        <f t="shared" si="18"/>
        <v>1515000</v>
      </c>
      <c r="M61" s="57">
        <f t="shared" si="18"/>
        <v>0</v>
      </c>
      <c r="N61" s="57">
        <f t="shared" si="18"/>
        <v>0</v>
      </c>
      <c r="O61" s="57">
        <f t="shared" si="18"/>
        <v>948000</v>
      </c>
      <c r="P61" s="57">
        <f t="shared" si="18"/>
        <v>2939000</v>
      </c>
      <c r="Q61" s="57">
        <f t="shared" si="18"/>
        <v>2710000</v>
      </c>
      <c r="R61" s="57">
        <f t="shared" si="18"/>
        <v>11504000</v>
      </c>
      <c r="S61" s="57">
        <f t="shared" si="18"/>
        <v>19886000</v>
      </c>
      <c r="T61" s="57">
        <f t="shared" si="18"/>
        <v>0</v>
      </c>
      <c r="U61" s="57">
        <f t="shared" si="18"/>
        <v>0</v>
      </c>
      <c r="V61" s="57">
        <f t="shared" si="18"/>
        <v>0</v>
      </c>
      <c r="W61" s="57">
        <f t="shared" si="18"/>
        <v>0</v>
      </c>
      <c r="X61" s="57">
        <f t="shared" si="18"/>
        <v>0</v>
      </c>
      <c r="Y61" s="57">
        <f t="shared" si="18"/>
        <v>0</v>
      </c>
      <c r="Z61" s="57">
        <f t="shared" si="18"/>
        <v>409000</v>
      </c>
      <c r="AA61" s="57">
        <f t="shared" si="18"/>
        <v>0</v>
      </c>
      <c r="AB61" s="57">
        <f t="shared" si="18"/>
        <v>-409000</v>
      </c>
      <c r="AC61" s="57">
        <f t="shared" si="18"/>
        <v>19477000</v>
      </c>
      <c r="AD61" s="57">
        <f t="shared" si="18"/>
        <v>5133000</v>
      </c>
    </row>
    <row r="62" spans="3:32" s="55" customFormat="1" ht="15">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row>
    <row r="63" spans="2:31" s="90" customFormat="1" ht="31.5">
      <c r="B63" s="91" t="str">
        <f>Traduzione!A126</f>
        <v>ENERGIA PRIMARIA CONVERTITA IN ENERGIA SECONDARIA (consumo di energia primaria)</v>
      </c>
      <c r="C63" s="95"/>
      <c r="D63" s="95"/>
      <c r="E63" s="95"/>
      <c r="F63" s="95"/>
      <c r="G63" s="95"/>
      <c r="H63" s="95"/>
      <c r="I63" s="95"/>
      <c r="J63" s="95"/>
      <c r="K63" s="95"/>
      <c r="L63" s="95"/>
      <c r="M63" s="95"/>
      <c r="N63" s="95"/>
      <c r="O63" s="95"/>
      <c r="P63" s="95"/>
      <c r="Q63" s="95"/>
      <c r="R63" s="95"/>
      <c r="S63" s="92"/>
      <c r="T63" s="92" t="str">
        <f>Traduzione!$A$21</f>
        <v>[MWh]</v>
      </c>
      <c r="U63" s="96"/>
      <c r="V63" s="96"/>
      <c r="W63" s="97"/>
      <c r="X63" s="96"/>
      <c r="Y63" s="96"/>
      <c r="Z63" s="96"/>
      <c r="AA63" s="96"/>
      <c r="AB63" s="96"/>
      <c r="AC63" s="96"/>
      <c r="AD63" s="96"/>
      <c r="AE63" s="96"/>
    </row>
    <row r="64" spans="2:31" s="55" customFormat="1" ht="30" customHeight="1">
      <c r="B64" s="272" t="str">
        <f>Traduzione!A120</f>
        <v>SETTORE DI PRODUZIONE</v>
      </c>
      <c r="C64" s="277" t="str">
        <f>Traduzione!A142</f>
        <v>FONTE ENERGIA PRIMARIA</v>
      </c>
      <c r="D64" s="278"/>
      <c r="E64" s="278"/>
      <c r="F64" s="278"/>
      <c r="G64" s="278"/>
      <c r="H64" s="278"/>
      <c r="I64" s="278"/>
      <c r="J64" s="278"/>
      <c r="K64" s="278"/>
      <c r="L64" s="278"/>
      <c r="M64" s="278"/>
      <c r="N64" s="278"/>
      <c r="O64" s="278"/>
      <c r="P64" s="278"/>
      <c r="Q64" s="278"/>
      <c r="R64" s="278"/>
      <c r="S64" s="279"/>
      <c r="T64" s="302" t="str">
        <f>Traduzione!A127</f>
        <v>Perdite nella conversione da energia primaria a energia secondaria</v>
      </c>
      <c r="U64" s="61"/>
      <c r="V64" s="61"/>
      <c r="W64" s="72"/>
      <c r="X64" s="61"/>
      <c r="Y64" s="61"/>
      <c r="Z64" s="61"/>
      <c r="AA64" s="61"/>
      <c r="AB64" s="61"/>
      <c r="AC64" s="61"/>
      <c r="AD64" s="61"/>
      <c r="AE64" s="61"/>
    </row>
    <row r="65" spans="2:31" s="55" customFormat="1" ht="15" customHeight="1">
      <c r="B65" s="273"/>
      <c r="C65" s="277" t="str">
        <f>Traduzione!A98</f>
        <v>Combustibili fossili</v>
      </c>
      <c r="D65" s="278"/>
      <c r="E65" s="278"/>
      <c r="F65" s="278"/>
      <c r="G65" s="278"/>
      <c r="H65" s="278"/>
      <c r="I65" s="279"/>
      <c r="J65" s="277" t="str">
        <f>Traduzione!A107</f>
        <v>Fonti di energia rinnovabile</v>
      </c>
      <c r="K65" s="278"/>
      <c r="L65" s="278"/>
      <c r="M65" s="278"/>
      <c r="N65" s="278"/>
      <c r="O65" s="278"/>
      <c r="P65" s="278"/>
      <c r="Q65" s="278"/>
      <c r="R65" s="279"/>
      <c r="S65" s="280" t="str">
        <f>Traduzione!A118</f>
        <v>TOTALE</v>
      </c>
      <c r="T65" s="303"/>
      <c r="U65" s="61"/>
      <c r="V65" s="61"/>
      <c r="W65" s="72"/>
      <c r="X65" s="61"/>
      <c r="Y65" s="61"/>
      <c r="Z65" s="61"/>
      <c r="AA65" s="61"/>
      <c r="AB65" s="61"/>
      <c r="AC65" s="61"/>
      <c r="AD65" s="61"/>
      <c r="AE65" s="61"/>
    </row>
    <row r="66" spans="2:31" s="55" customFormat="1" ht="69.75" customHeight="1">
      <c r="B66" s="73" t="str">
        <f>Traduzione!A122</f>
        <v>Produzione di energia</v>
      </c>
      <c r="C66" s="115" t="str">
        <f>Traduzione!A99</f>
        <v>Olio combustibile</v>
      </c>
      <c r="D66" s="115" t="str">
        <f>Traduzione!A100</f>
        <v>Diesel</v>
      </c>
      <c r="E66" s="115" t="str">
        <f>Traduzione!A101</f>
        <v>Benzina</v>
      </c>
      <c r="F66" s="115" t="str">
        <f>Traduzione!A102</f>
        <v>GPL</v>
      </c>
      <c r="G66" s="115" t="str">
        <f>Traduzione!A103</f>
        <v>Gas naturali</v>
      </c>
      <c r="H66" s="115" t="str">
        <f>Traduzione!A104</f>
        <v>Carbone</v>
      </c>
      <c r="I66" s="115" t="str">
        <f>Traduzione!A116</f>
        <v>Totale parziale</v>
      </c>
      <c r="J66" s="115" t="str">
        <f>Traduzione!A108</f>
        <v>Idroelettrico</v>
      </c>
      <c r="K66" s="115" t="str">
        <f>Traduzione!A109</f>
        <v>Eolico</v>
      </c>
      <c r="L66" s="115" t="str">
        <f>Traduzione!A110</f>
        <v>Solare</v>
      </c>
      <c r="M66" s="115" t="str">
        <f>Traduzione!A111</f>
        <v>Geotermico</v>
      </c>
      <c r="N66" s="115" t="str">
        <f>Traduzione!A112</f>
        <v>Oceanico</v>
      </c>
      <c r="O66" s="115" t="str">
        <f>Traduzione!A113</f>
        <v>Biomassa</v>
      </c>
      <c r="P66" s="115" t="str">
        <f>Traduzione!A114</f>
        <v>Rifiuti urbani</v>
      </c>
      <c r="Q66" s="115" t="str">
        <f>Traduzione!A115</f>
        <v>Recupero di energia</v>
      </c>
      <c r="R66" s="115" t="str">
        <f>Traduzione!A116</f>
        <v>Totale parziale</v>
      </c>
      <c r="S66" s="280"/>
      <c r="T66" s="304"/>
      <c r="U66" s="61"/>
      <c r="V66" s="61"/>
      <c r="W66" s="72"/>
      <c r="X66" s="61"/>
      <c r="Y66" s="61"/>
      <c r="Z66" s="61"/>
      <c r="AA66" s="61"/>
      <c r="AB66" s="61"/>
      <c r="AC66" s="61"/>
      <c r="AD66" s="61"/>
      <c r="AE66" s="61"/>
    </row>
    <row r="67" spans="2:31" s="55" customFormat="1" ht="15.75">
      <c r="B67" s="196" t="str">
        <f>Traduzione!A123</f>
        <v>Elettricità</v>
      </c>
      <c r="C67" s="162">
        <v>10013000</v>
      </c>
      <c r="D67" s="162">
        <v>385000</v>
      </c>
      <c r="E67" s="162"/>
      <c r="F67" s="162">
        <v>7850000</v>
      </c>
      <c r="G67" s="162"/>
      <c r="H67" s="162">
        <v>3378000</v>
      </c>
      <c r="I67" s="63">
        <f>SUM(C67:H67)</f>
        <v>21626000</v>
      </c>
      <c r="J67" s="79">
        <f>J58</f>
        <v>692000</v>
      </c>
      <c r="K67" s="79">
        <f aca="true" t="shared" si="19" ref="K67:Q67">K58</f>
        <v>2700000</v>
      </c>
      <c r="L67" s="79">
        <f t="shared" si="19"/>
        <v>1515000</v>
      </c>
      <c r="M67" s="79">
        <f t="shared" si="19"/>
        <v>0</v>
      </c>
      <c r="N67" s="79">
        <f t="shared" si="19"/>
        <v>0</v>
      </c>
      <c r="O67" s="79">
        <f t="shared" si="19"/>
        <v>948000</v>
      </c>
      <c r="P67" s="79">
        <f t="shared" si="19"/>
        <v>2939000</v>
      </c>
      <c r="Q67" s="79">
        <f t="shared" si="19"/>
        <v>0</v>
      </c>
      <c r="R67" s="63">
        <f>SUM(J67:Q67)</f>
        <v>8794000</v>
      </c>
      <c r="S67" s="63">
        <f>I67+R67</f>
        <v>30420000</v>
      </c>
      <c r="T67" s="75">
        <f>S67-AC58+AB58</f>
        <v>13244000</v>
      </c>
      <c r="U67" s="61"/>
      <c r="V67" s="61"/>
      <c r="W67" s="62"/>
      <c r="X67" s="61"/>
      <c r="Y67" s="61"/>
      <c r="Z67" s="61"/>
      <c r="AA67" s="61"/>
      <c r="AB67" s="61"/>
      <c r="AC67" s="61"/>
      <c r="AD67" s="61"/>
      <c r="AE67" s="61"/>
    </row>
    <row r="68" spans="2:31" s="55" customFormat="1" ht="15.75">
      <c r="B68" s="196" t="str">
        <f>Traduzione!A124</f>
        <v>Caldo</v>
      </c>
      <c r="C68" s="162"/>
      <c r="D68" s="162"/>
      <c r="E68" s="162"/>
      <c r="F68" s="162"/>
      <c r="G68" s="162"/>
      <c r="H68" s="162"/>
      <c r="I68" s="63">
        <f>SUM(C68:H68)</f>
        <v>0</v>
      </c>
      <c r="J68" s="79">
        <f aca="true" t="shared" si="20" ref="J68:Q69">J59</f>
        <v>0</v>
      </c>
      <c r="K68" s="79">
        <f t="shared" si="20"/>
        <v>0</v>
      </c>
      <c r="L68" s="79">
        <f t="shared" si="20"/>
        <v>0</v>
      </c>
      <c r="M68" s="79">
        <f t="shared" si="20"/>
        <v>0</v>
      </c>
      <c r="N68" s="79">
        <f t="shared" si="20"/>
        <v>0</v>
      </c>
      <c r="O68" s="79">
        <f t="shared" si="20"/>
        <v>0</v>
      </c>
      <c r="P68" s="79">
        <f t="shared" si="20"/>
        <v>0</v>
      </c>
      <c r="Q68" s="79">
        <f t="shared" si="20"/>
        <v>2710000</v>
      </c>
      <c r="R68" s="63">
        <f>SUM(J68:Q68)</f>
        <v>2710000</v>
      </c>
      <c r="S68" s="63">
        <f>I68+R68</f>
        <v>2710000</v>
      </c>
      <c r="T68" s="75">
        <f>S68-AC59+AB59</f>
        <v>0</v>
      </c>
      <c r="U68" s="61"/>
      <c r="V68" s="61"/>
      <c r="W68" s="62"/>
      <c r="X68" s="61"/>
      <c r="Y68" s="61"/>
      <c r="Z68" s="61"/>
      <c r="AA68" s="61"/>
      <c r="AB68" s="61"/>
      <c r="AC68" s="61"/>
      <c r="AD68" s="61"/>
      <c r="AE68" s="61"/>
    </row>
    <row r="69" spans="2:31" s="55" customFormat="1" ht="15.75">
      <c r="B69" s="196" t="str">
        <f>Traduzione!A125</f>
        <v>Freddo</v>
      </c>
      <c r="C69" s="162"/>
      <c r="D69" s="162"/>
      <c r="E69" s="162"/>
      <c r="F69" s="162"/>
      <c r="G69" s="162"/>
      <c r="H69" s="162"/>
      <c r="I69" s="63">
        <f>SUM(C69:H69)</f>
        <v>0</v>
      </c>
      <c r="J69" s="79">
        <f t="shared" si="20"/>
        <v>0</v>
      </c>
      <c r="K69" s="79">
        <f t="shared" si="20"/>
        <v>0</v>
      </c>
      <c r="L69" s="79">
        <f t="shared" si="20"/>
        <v>0</v>
      </c>
      <c r="M69" s="79">
        <f t="shared" si="20"/>
        <v>0</v>
      </c>
      <c r="N69" s="79">
        <f t="shared" si="20"/>
        <v>0</v>
      </c>
      <c r="O69" s="79">
        <f t="shared" si="20"/>
        <v>0</v>
      </c>
      <c r="P69" s="79">
        <f t="shared" si="20"/>
        <v>0</v>
      </c>
      <c r="Q69" s="79">
        <f t="shared" si="20"/>
        <v>0</v>
      </c>
      <c r="R69" s="63">
        <f>SUM(J69:Q69)</f>
        <v>0</v>
      </c>
      <c r="S69" s="63">
        <f>I69+R69</f>
        <v>0</v>
      </c>
      <c r="T69" s="75">
        <f>S69-AC60+AB60</f>
        <v>0</v>
      </c>
      <c r="U69" s="61"/>
      <c r="V69" s="61"/>
      <c r="W69" s="62"/>
      <c r="X69" s="61"/>
      <c r="Y69" s="61"/>
      <c r="Z69" s="61"/>
      <c r="AA69" s="61"/>
      <c r="AB69" s="61"/>
      <c r="AC69" s="61"/>
      <c r="AD69" s="61"/>
      <c r="AE69" s="61"/>
    </row>
    <row r="70" spans="2:31" s="55" customFormat="1" ht="15.75">
      <c r="B70" s="74" t="str">
        <f>Traduzione!A118</f>
        <v>TOTALE</v>
      </c>
      <c r="C70" s="57">
        <f aca="true" t="shared" si="21" ref="C70:S70">SUM(C67:C69)</f>
        <v>10013000</v>
      </c>
      <c r="D70" s="57">
        <f t="shared" si="21"/>
        <v>385000</v>
      </c>
      <c r="E70" s="57">
        <f t="shared" si="21"/>
        <v>0</v>
      </c>
      <c r="F70" s="57">
        <f t="shared" si="21"/>
        <v>7850000</v>
      </c>
      <c r="G70" s="57">
        <f t="shared" si="21"/>
        <v>0</v>
      </c>
      <c r="H70" s="57">
        <f t="shared" si="21"/>
        <v>3378000</v>
      </c>
      <c r="I70" s="57">
        <f t="shared" si="21"/>
        <v>21626000</v>
      </c>
      <c r="J70" s="57">
        <f t="shared" si="21"/>
        <v>692000</v>
      </c>
      <c r="K70" s="57">
        <f t="shared" si="21"/>
        <v>2700000</v>
      </c>
      <c r="L70" s="57">
        <f t="shared" si="21"/>
        <v>1515000</v>
      </c>
      <c r="M70" s="57">
        <f t="shared" si="21"/>
        <v>0</v>
      </c>
      <c r="N70" s="57">
        <f t="shared" si="21"/>
        <v>0</v>
      </c>
      <c r="O70" s="57">
        <f t="shared" si="21"/>
        <v>948000</v>
      </c>
      <c r="P70" s="57">
        <f t="shared" si="21"/>
        <v>2939000</v>
      </c>
      <c r="Q70" s="57">
        <f t="shared" si="21"/>
        <v>2710000</v>
      </c>
      <c r="R70" s="57">
        <f t="shared" si="21"/>
        <v>11504000</v>
      </c>
      <c r="S70" s="57">
        <f t="shared" si="21"/>
        <v>33130000</v>
      </c>
      <c r="T70" s="75">
        <f>S70-AC61+AB61</f>
        <v>13244000</v>
      </c>
      <c r="U70" s="61"/>
      <c r="V70" s="61"/>
      <c r="W70" s="60"/>
      <c r="X70" s="61"/>
      <c r="Y70" s="61"/>
      <c r="Z70" s="61"/>
      <c r="AA70" s="61"/>
      <c r="AB70" s="61"/>
      <c r="AC70" s="61"/>
      <c r="AD70" s="61"/>
      <c r="AE70" s="61"/>
    </row>
    <row r="71" s="55" customFormat="1" ht="15">
      <c r="B71" s="56"/>
    </row>
    <row r="72" spans="2:25" s="90" customFormat="1" ht="31.5">
      <c r="B72" s="91" t="str">
        <f>Traduzione!A143</f>
        <v>DOMANDA ENERGIA PRIMARIA</v>
      </c>
      <c r="C72" s="93"/>
      <c r="D72" s="93"/>
      <c r="E72" s="93"/>
      <c r="F72" s="93"/>
      <c r="G72" s="93"/>
      <c r="H72" s="93"/>
      <c r="I72" s="93"/>
      <c r="J72" s="93"/>
      <c r="K72" s="93"/>
      <c r="L72" s="93"/>
      <c r="M72" s="93"/>
      <c r="N72" s="93"/>
      <c r="O72" s="93"/>
      <c r="P72" s="93"/>
      <c r="Q72" s="93"/>
      <c r="R72" s="93"/>
      <c r="Y72" s="92" t="str">
        <f>Traduzione!$A$21</f>
        <v>[MWh]</v>
      </c>
    </row>
    <row r="73" spans="2:25" s="55" customFormat="1" ht="30" customHeight="1">
      <c r="B73" s="269" t="str">
        <f>Traduzione!A122</f>
        <v>Produzione di energia</v>
      </c>
      <c r="C73" s="274" t="str">
        <f>Traduzione!A142</f>
        <v>FONTE ENERGIA PRIMARIA</v>
      </c>
      <c r="D73" s="275"/>
      <c r="E73" s="275"/>
      <c r="F73" s="275"/>
      <c r="G73" s="275"/>
      <c r="H73" s="275"/>
      <c r="I73" s="275"/>
      <c r="J73" s="275"/>
      <c r="K73" s="275"/>
      <c r="L73" s="275"/>
      <c r="M73" s="275"/>
      <c r="N73" s="275"/>
      <c r="O73" s="275"/>
      <c r="P73" s="275"/>
      <c r="Q73" s="275"/>
      <c r="R73" s="275"/>
      <c r="S73" s="275"/>
      <c r="T73" s="275"/>
      <c r="U73" s="275"/>
      <c r="V73" s="275"/>
      <c r="W73" s="275"/>
      <c r="X73" s="275"/>
      <c r="Y73" s="276"/>
    </row>
    <row r="74" spans="2:25" s="55" customFormat="1" ht="15" customHeight="1">
      <c r="B74" s="270"/>
      <c r="C74" s="274" t="str">
        <f>Traduzione!A98</f>
        <v>Combustibili fossili</v>
      </c>
      <c r="D74" s="275"/>
      <c r="E74" s="275"/>
      <c r="F74" s="275"/>
      <c r="G74" s="275"/>
      <c r="H74" s="275"/>
      <c r="I74" s="276"/>
      <c r="J74" s="274" t="str">
        <f>Traduzione!A107</f>
        <v>Fonti di energia rinnovabile</v>
      </c>
      <c r="K74" s="275"/>
      <c r="L74" s="275"/>
      <c r="M74" s="275"/>
      <c r="N74" s="275"/>
      <c r="O74" s="275"/>
      <c r="P74" s="275"/>
      <c r="Q74" s="275"/>
      <c r="R74" s="276"/>
      <c r="S74" s="266" t="str">
        <f>Traduzione!A123</f>
        <v>Elettricità</v>
      </c>
      <c r="T74" s="267"/>
      <c r="U74" s="267"/>
      <c r="V74" s="268"/>
      <c r="W74" s="74" t="str">
        <f>Traduzione!A124</f>
        <v>Caldo</v>
      </c>
      <c r="X74" s="74" t="str">
        <f>Traduzione!A125</f>
        <v>Freddo</v>
      </c>
      <c r="Y74" s="272" t="str">
        <f>Traduzione!A118</f>
        <v>TOTALE</v>
      </c>
    </row>
    <row r="75" spans="2:25" s="55" customFormat="1" ht="46.5" customHeight="1">
      <c r="B75" s="271"/>
      <c r="C75" s="112" t="str">
        <f>Traduzione!A99</f>
        <v>Olio combustibile</v>
      </c>
      <c r="D75" s="112" t="str">
        <f>Traduzione!A100</f>
        <v>Diesel</v>
      </c>
      <c r="E75" s="112" t="str">
        <f>Traduzione!A101</f>
        <v>Benzina</v>
      </c>
      <c r="F75" s="112" t="str">
        <f>Traduzione!A102</f>
        <v>GPL</v>
      </c>
      <c r="G75" s="112" t="str">
        <f>Traduzione!A103</f>
        <v>Gas naturali</v>
      </c>
      <c r="H75" s="112" t="str">
        <f>Traduzione!A104</f>
        <v>Carbone</v>
      </c>
      <c r="I75" s="112" t="str">
        <f>Traduzione!A116</f>
        <v>Totale parziale</v>
      </c>
      <c r="J75" s="112" t="str">
        <f>Traduzione!A108</f>
        <v>Idroelettrico</v>
      </c>
      <c r="K75" s="112" t="str">
        <f>Traduzione!A109</f>
        <v>Eolico</v>
      </c>
      <c r="L75" s="112" t="str">
        <f>Traduzione!A110</f>
        <v>Solare</v>
      </c>
      <c r="M75" s="112" t="str">
        <f>Traduzione!A111</f>
        <v>Geotermico</v>
      </c>
      <c r="N75" s="112" t="str">
        <f>Traduzione!A112</f>
        <v>Oceanico</v>
      </c>
      <c r="O75" s="112" t="str">
        <f>Traduzione!A113</f>
        <v>Biomassa</v>
      </c>
      <c r="P75" s="112" t="str">
        <f>Traduzione!A114</f>
        <v>Rifiuti urbani</v>
      </c>
      <c r="Q75" s="112" t="str">
        <f>Traduzione!A115</f>
        <v>Recupero di energia</v>
      </c>
      <c r="R75" s="112" t="str">
        <f>Traduzione!A116</f>
        <v>Totale parziale</v>
      </c>
      <c r="S75" s="58" t="str">
        <f>Traduzione!A144</f>
        <v>Elettricità importata (cavo)</v>
      </c>
      <c r="T75" s="58" t="str">
        <f>Traduzione!A145</f>
        <v>Elettricità esportata (cavo)</v>
      </c>
      <c r="U75" s="58" t="str">
        <f>Traduzione!A136</f>
        <v>Riesportazione e consumo esterno</v>
      </c>
      <c r="V75" s="110" t="str">
        <f>Traduzione!A116</f>
        <v>Totale parziale</v>
      </c>
      <c r="W75" s="110" t="str">
        <f>Traduzione!A136</f>
        <v>Riesportazione e consumo esterno</v>
      </c>
      <c r="X75" s="110" t="str">
        <f>Traduzione!A136</f>
        <v>Riesportazione e consumo esterno</v>
      </c>
      <c r="Y75" s="273"/>
    </row>
    <row r="76" spans="2:25" s="55" customFormat="1" ht="15.75">
      <c r="B76" s="113" t="str">
        <f>Traduzione!A118</f>
        <v>TOTALE</v>
      </c>
      <c r="C76" s="197">
        <f aca="true" t="shared" si="22" ref="C76:H76">G48+C70</f>
        <v>12551000</v>
      </c>
      <c r="D76" s="197">
        <f t="shared" si="22"/>
        <v>8709000</v>
      </c>
      <c r="E76" s="197">
        <f t="shared" si="22"/>
        <v>5199000</v>
      </c>
      <c r="F76" s="197">
        <f t="shared" si="22"/>
        <v>12599000</v>
      </c>
      <c r="G76" s="197">
        <f t="shared" si="22"/>
        <v>3615000</v>
      </c>
      <c r="H76" s="197">
        <f t="shared" si="22"/>
        <v>4916000</v>
      </c>
      <c r="I76" s="57">
        <f>SUM(C76:H76)</f>
        <v>47589000</v>
      </c>
      <c r="J76" s="197">
        <f aca="true" t="shared" si="23" ref="J76:O76">N48+J70</f>
        <v>692000</v>
      </c>
      <c r="K76" s="197">
        <f t="shared" si="23"/>
        <v>2700000</v>
      </c>
      <c r="L76" s="197">
        <f t="shared" si="23"/>
        <v>1947000</v>
      </c>
      <c r="M76" s="197">
        <f t="shared" si="23"/>
        <v>0</v>
      </c>
      <c r="N76" s="197">
        <f t="shared" si="23"/>
        <v>0</v>
      </c>
      <c r="O76" s="197">
        <f t="shared" si="23"/>
        <v>1294000</v>
      </c>
      <c r="P76" s="197">
        <f>P70</f>
        <v>2939000</v>
      </c>
      <c r="Q76" s="197">
        <f>Q70</f>
        <v>2710000</v>
      </c>
      <c r="R76" s="57">
        <f>SUM(J76:Q76)</f>
        <v>12282000</v>
      </c>
      <c r="S76" s="197">
        <f>Y61</f>
        <v>0</v>
      </c>
      <c r="T76" s="197">
        <f>Z61</f>
        <v>409000</v>
      </c>
      <c r="U76" s="197">
        <f>$C$49+$C$50+$C$51</f>
        <v>0</v>
      </c>
      <c r="V76" s="57">
        <f>S76-T76-U76</f>
        <v>-409000</v>
      </c>
      <c r="W76" s="197">
        <f>$D$49+$D$50+$D$51</f>
        <v>0</v>
      </c>
      <c r="X76" s="197">
        <f>$E$49+$E$50+$E$51</f>
        <v>0</v>
      </c>
      <c r="Y76" s="57">
        <f>I76+R76+V76-W76-X76</f>
        <v>59462000</v>
      </c>
    </row>
    <row r="77" s="59" customFormat="1" ht="15">
      <c r="B77" s="78"/>
    </row>
    <row r="78" spans="2:32" s="90" customFormat="1" ht="31.5">
      <c r="B78" s="91" t="str">
        <f>Traduzione!A128</f>
        <v>EFFICIENZA CONVERSIONE ENERGETICA</v>
      </c>
      <c r="C78" s="95"/>
      <c r="D78" s="95"/>
      <c r="E78" s="95"/>
      <c r="F78" s="95"/>
      <c r="G78" s="95"/>
      <c r="H78" s="95"/>
      <c r="I78" s="95"/>
      <c r="J78" s="95"/>
      <c r="K78" s="95"/>
      <c r="L78" s="95"/>
      <c r="M78" s="95"/>
      <c r="N78" s="95"/>
      <c r="O78" s="95"/>
      <c r="P78" s="95"/>
      <c r="Q78" s="95"/>
      <c r="R78" s="95"/>
      <c r="S78" s="92" t="str">
        <f>Traduzione!$A$22</f>
        <v>[%]</v>
      </c>
      <c r="T78" s="97"/>
      <c r="V78" s="96"/>
      <c r="W78" s="96"/>
      <c r="X78" s="97"/>
      <c r="Y78" s="96"/>
      <c r="Z78" s="96"/>
      <c r="AA78" s="96"/>
      <c r="AB78" s="96"/>
      <c r="AC78" s="96"/>
      <c r="AD78" s="96"/>
      <c r="AE78" s="96"/>
      <c r="AF78" s="96"/>
    </row>
    <row r="79" spans="2:32" s="55" customFormat="1" ht="30" customHeight="1">
      <c r="B79" s="272" t="str">
        <f>Traduzione!A120</f>
        <v>SETTORE DI PRODUZIONE</v>
      </c>
      <c r="C79" s="277" t="str">
        <f>Traduzione!A142</f>
        <v>FONTE ENERGIA PRIMARIA</v>
      </c>
      <c r="D79" s="278"/>
      <c r="E79" s="278"/>
      <c r="F79" s="278"/>
      <c r="G79" s="278"/>
      <c r="H79" s="278"/>
      <c r="I79" s="278"/>
      <c r="J79" s="278"/>
      <c r="K79" s="278"/>
      <c r="L79" s="278"/>
      <c r="M79" s="278"/>
      <c r="N79" s="278"/>
      <c r="O79" s="278"/>
      <c r="P79" s="278"/>
      <c r="Q79" s="278"/>
      <c r="R79" s="278"/>
      <c r="S79" s="279"/>
      <c r="T79" s="72"/>
      <c r="V79" s="61"/>
      <c r="W79" s="61"/>
      <c r="X79" s="72"/>
      <c r="Y79" s="61"/>
      <c r="Z79" s="61"/>
      <c r="AA79" s="61"/>
      <c r="AB79" s="61"/>
      <c r="AC79" s="61"/>
      <c r="AD79" s="61"/>
      <c r="AE79" s="61"/>
      <c r="AF79" s="61"/>
    </row>
    <row r="80" spans="2:32" s="55" customFormat="1" ht="15" customHeight="1">
      <c r="B80" s="273"/>
      <c r="C80" s="277" t="str">
        <f>Traduzione!A98</f>
        <v>Combustibili fossili</v>
      </c>
      <c r="D80" s="278"/>
      <c r="E80" s="278"/>
      <c r="F80" s="278"/>
      <c r="G80" s="278"/>
      <c r="H80" s="278"/>
      <c r="I80" s="279"/>
      <c r="J80" s="277" t="str">
        <f>Traduzione!A107</f>
        <v>Fonti di energia rinnovabile</v>
      </c>
      <c r="K80" s="278"/>
      <c r="L80" s="278"/>
      <c r="M80" s="278"/>
      <c r="N80" s="278"/>
      <c r="O80" s="278"/>
      <c r="P80" s="278"/>
      <c r="Q80" s="278"/>
      <c r="R80" s="279"/>
      <c r="S80" s="280" t="str">
        <f>Traduzione!A118</f>
        <v>TOTALE</v>
      </c>
      <c r="T80" s="72"/>
      <c r="V80" s="61"/>
      <c r="W80" s="61"/>
      <c r="X80" s="72"/>
      <c r="Y80" s="61"/>
      <c r="Z80" s="61"/>
      <c r="AA80" s="61"/>
      <c r="AB80" s="61"/>
      <c r="AC80" s="61"/>
      <c r="AD80" s="61"/>
      <c r="AE80" s="61"/>
      <c r="AF80" s="61"/>
    </row>
    <row r="81" spans="2:32" s="55" customFormat="1" ht="69.75" customHeight="1">
      <c r="B81" s="73" t="str">
        <f>Traduzione!A122</f>
        <v>Produzione di energia</v>
      </c>
      <c r="C81" s="115" t="str">
        <f>Traduzione!A99</f>
        <v>Olio combustibile</v>
      </c>
      <c r="D81" s="115" t="str">
        <f>Traduzione!A100</f>
        <v>Diesel</v>
      </c>
      <c r="E81" s="115" t="str">
        <f>Traduzione!A101</f>
        <v>Benzina</v>
      </c>
      <c r="F81" s="115" t="str">
        <f>Traduzione!A102</f>
        <v>GPL</v>
      </c>
      <c r="G81" s="115" t="str">
        <f>Traduzione!A103</f>
        <v>Gas naturali</v>
      </c>
      <c r="H81" s="115" t="str">
        <f>Traduzione!A104</f>
        <v>Carbone</v>
      </c>
      <c r="I81" s="115" t="str">
        <f>Traduzione!A116</f>
        <v>Totale parziale</v>
      </c>
      <c r="J81" s="115" t="str">
        <f>Traduzione!A108</f>
        <v>Idroelettrico</v>
      </c>
      <c r="K81" s="115" t="str">
        <f>Traduzione!A109</f>
        <v>Eolico</v>
      </c>
      <c r="L81" s="115" t="str">
        <f>Traduzione!A110</f>
        <v>Solare</v>
      </c>
      <c r="M81" s="115" t="str">
        <f>Traduzione!A111</f>
        <v>Geotermico</v>
      </c>
      <c r="N81" s="115" t="str">
        <f>Traduzione!A112</f>
        <v>Oceanico</v>
      </c>
      <c r="O81" s="115" t="str">
        <f>Traduzione!A113</f>
        <v>Biomassa</v>
      </c>
      <c r="P81" s="115" t="str">
        <f>Traduzione!A114</f>
        <v>Rifiuti urbani</v>
      </c>
      <c r="Q81" s="115" t="str">
        <f>Traduzione!A115</f>
        <v>Recupero di energia</v>
      </c>
      <c r="R81" s="115" t="str">
        <f>Traduzione!A116</f>
        <v>Totale parziale</v>
      </c>
      <c r="S81" s="280"/>
      <c r="T81" s="72"/>
      <c r="V81" s="61"/>
      <c r="W81" s="61"/>
      <c r="X81" s="72"/>
      <c r="Y81" s="61"/>
      <c r="Z81" s="61"/>
      <c r="AA81" s="61"/>
      <c r="AB81" s="61"/>
      <c r="AC81" s="61"/>
      <c r="AD81" s="61"/>
      <c r="AE81" s="61"/>
      <c r="AF81" s="61"/>
    </row>
    <row r="82" spans="2:32" s="55" customFormat="1" ht="15.75">
      <c r="B82" s="196" t="str">
        <f>Traduzione!A123</f>
        <v>Elettricità</v>
      </c>
      <c r="C82" s="199">
        <f aca="true" t="shared" si="24" ref="C82:P84">IF(C67&gt;0,C58/C67,"-")</f>
        <v>0.2572655547787876</v>
      </c>
      <c r="D82" s="199">
        <f t="shared" si="24"/>
        <v>0.2987012987012987</v>
      </c>
      <c r="E82" s="199" t="str">
        <f t="shared" si="24"/>
        <v>-</v>
      </c>
      <c r="F82" s="199">
        <f t="shared" si="24"/>
        <v>0.5668789808917197</v>
      </c>
      <c r="G82" s="199" t="str">
        <f t="shared" si="24"/>
        <v>-</v>
      </c>
      <c r="H82" s="199">
        <f t="shared" si="24"/>
        <v>0.3673771462403789</v>
      </c>
      <c r="I82" s="71">
        <f t="shared" si="24"/>
        <v>0.387589013224822</v>
      </c>
      <c r="J82" s="199">
        <f t="shared" si="24"/>
        <v>1</v>
      </c>
      <c r="K82" s="199">
        <f t="shared" si="24"/>
        <v>1</v>
      </c>
      <c r="L82" s="199">
        <f t="shared" si="24"/>
        <v>1</v>
      </c>
      <c r="M82" s="199" t="str">
        <f t="shared" si="24"/>
        <v>-</v>
      </c>
      <c r="N82" s="199" t="str">
        <f t="shared" si="24"/>
        <v>-</v>
      </c>
      <c r="O82" s="199">
        <f t="shared" si="24"/>
        <v>1</v>
      </c>
      <c r="P82" s="199">
        <f t="shared" si="24"/>
        <v>1</v>
      </c>
      <c r="Q82" s="199" t="s">
        <v>14</v>
      </c>
      <c r="R82" s="71">
        <f aca="true" t="shared" si="25" ref="R82:S84">IF(R67&gt;0,R58/R67,"-")</f>
        <v>1</v>
      </c>
      <c r="S82" s="71">
        <f t="shared" si="25"/>
        <v>0.5646285338593031</v>
      </c>
      <c r="T82" s="62"/>
      <c r="V82" s="61"/>
      <c r="W82" s="61"/>
      <c r="X82" s="62"/>
      <c r="Y82" s="61"/>
      <c r="Z82" s="61"/>
      <c r="AA82" s="61"/>
      <c r="AB82" s="61"/>
      <c r="AC82" s="61"/>
      <c r="AD82" s="61"/>
      <c r="AE82" s="61"/>
      <c r="AF82" s="61"/>
    </row>
    <row r="83" spans="2:32" s="55" customFormat="1" ht="15.75">
      <c r="B83" s="196" t="str">
        <f>Traduzione!A124</f>
        <v>Caldo</v>
      </c>
      <c r="C83" s="199" t="str">
        <f t="shared" si="24"/>
        <v>-</v>
      </c>
      <c r="D83" s="199" t="str">
        <f t="shared" si="24"/>
        <v>-</v>
      </c>
      <c r="E83" s="199" t="str">
        <f t="shared" si="24"/>
        <v>-</v>
      </c>
      <c r="F83" s="199" t="str">
        <f t="shared" si="24"/>
        <v>-</v>
      </c>
      <c r="G83" s="199" t="str">
        <f t="shared" si="24"/>
        <v>-</v>
      </c>
      <c r="H83" s="199" t="str">
        <f t="shared" si="24"/>
        <v>-</v>
      </c>
      <c r="I83" s="71" t="str">
        <f t="shared" si="24"/>
        <v>-</v>
      </c>
      <c r="J83" s="199" t="str">
        <f t="shared" si="24"/>
        <v>-</v>
      </c>
      <c r="K83" s="199" t="str">
        <f t="shared" si="24"/>
        <v>-</v>
      </c>
      <c r="L83" s="199" t="str">
        <f t="shared" si="24"/>
        <v>-</v>
      </c>
      <c r="M83" s="199" t="str">
        <f t="shared" si="24"/>
        <v>-</v>
      </c>
      <c r="N83" s="199" t="str">
        <f t="shared" si="24"/>
        <v>-</v>
      </c>
      <c r="O83" s="199" t="str">
        <f t="shared" si="24"/>
        <v>-</v>
      </c>
      <c r="P83" s="199" t="str">
        <f t="shared" si="24"/>
        <v>-</v>
      </c>
      <c r="Q83" s="199" t="s">
        <v>14</v>
      </c>
      <c r="R83" s="71">
        <f t="shared" si="25"/>
        <v>1</v>
      </c>
      <c r="S83" s="71">
        <f t="shared" si="25"/>
        <v>1</v>
      </c>
      <c r="T83" s="62"/>
      <c r="V83" s="61"/>
      <c r="W83" s="61"/>
      <c r="X83" s="62"/>
      <c r="Y83" s="61"/>
      <c r="Z83" s="61"/>
      <c r="AA83" s="61"/>
      <c r="AB83" s="61"/>
      <c r="AC83" s="61"/>
      <c r="AD83" s="61"/>
      <c r="AE83" s="61"/>
      <c r="AF83" s="61"/>
    </row>
    <row r="84" spans="2:32" s="55" customFormat="1" ht="15.75">
      <c r="B84" s="196" t="str">
        <f>Traduzione!A125</f>
        <v>Freddo</v>
      </c>
      <c r="C84" s="199" t="str">
        <f t="shared" si="24"/>
        <v>-</v>
      </c>
      <c r="D84" s="199" t="str">
        <f t="shared" si="24"/>
        <v>-</v>
      </c>
      <c r="E84" s="199" t="str">
        <f t="shared" si="24"/>
        <v>-</v>
      </c>
      <c r="F84" s="199" t="str">
        <f t="shared" si="24"/>
        <v>-</v>
      </c>
      <c r="G84" s="199" t="str">
        <f t="shared" si="24"/>
        <v>-</v>
      </c>
      <c r="H84" s="199" t="str">
        <f t="shared" si="24"/>
        <v>-</v>
      </c>
      <c r="I84" s="71" t="str">
        <f t="shared" si="24"/>
        <v>-</v>
      </c>
      <c r="J84" s="199" t="str">
        <f t="shared" si="24"/>
        <v>-</v>
      </c>
      <c r="K84" s="199" t="str">
        <f t="shared" si="24"/>
        <v>-</v>
      </c>
      <c r="L84" s="199" t="str">
        <f t="shared" si="24"/>
        <v>-</v>
      </c>
      <c r="M84" s="199" t="str">
        <f t="shared" si="24"/>
        <v>-</v>
      </c>
      <c r="N84" s="199" t="str">
        <f t="shared" si="24"/>
        <v>-</v>
      </c>
      <c r="O84" s="199" t="str">
        <f t="shared" si="24"/>
        <v>-</v>
      </c>
      <c r="P84" s="199" t="str">
        <f t="shared" si="24"/>
        <v>-</v>
      </c>
      <c r="Q84" s="199" t="s">
        <v>14</v>
      </c>
      <c r="R84" s="71" t="str">
        <f t="shared" si="25"/>
        <v>-</v>
      </c>
      <c r="S84" s="71" t="str">
        <f t="shared" si="25"/>
        <v>-</v>
      </c>
      <c r="T84" s="62"/>
      <c r="V84" s="61"/>
      <c r="W84" s="61"/>
      <c r="X84" s="62"/>
      <c r="Y84" s="61"/>
      <c r="Z84" s="61"/>
      <c r="AA84" s="61"/>
      <c r="AB84" s="61"/>
      <c r="AC84" s="61"/>
      <c r="AD84" s="61"/>
      <c r="AE84" s="61"/>
      <c r="AF84" s="61"/>
    </row>
    <row r="85" s="55" customFormat="1" ht="40.5" customHeight="1">
      <c r="B85" s="56"/>
    </row>
    <row r="86" spans="1:14" s="133" customFormat="1" ht="36">
      <c r="A86" s="131" t="s">
        <v>761</v>
      </c>
      <c r="B86" s="132" t="str">
        <f>Traduzione!A152</f>
        <v>Riduzione delle emissioni di CO2 per anno di riferimento</v>
      </c>
      <c r="C86" s="131"/>
      <c r="D86" s="132"/>
      <c r="E86" s="131"/>
      <c r="F86" s="132"/>
      <c r="G86" s="131"/>
      <c r="H86" s="132"/>
      <c r="I86" s="131"/>
      <c r="J86" s="132"/>
      <c r="K86" s="149"/>
      <c r="L86" s="149"/>
      <c r="M86" s="149"/>
      <c r="N86" s="149"/>
    </row>
    <row r="87" spans="2:21" s="90" customFormat="1" ht="31.5">
      <c r="B87" s="91" t="str">
        <f>Traduzione!A148</f>
        <v>EMISSIONI DI CO2 DA USO FINALE</v>
      </c>
      <c r="C87" s="98"/>
      <c r="D87" s="98"/>
      <c r="E87" s="98"/>
      <c r="F87" s="98"/>
      <c r="G87" s="98"/>
      <c r="H87" s="98"/>
      <c r="I87" s="98"/>
      <c r="J87" s="98"/>
      <c r="K87" s="98"/>
      <c r="L87" s="98"/>
      <c r="M87" s="98"/>
      <c r="N87" s="98"/>
      <c r="O87" s="98"/>
      <c r="P87" s="98"/>
      <c r="Q87" s="98"/>
      <c r="R87" s="98"/>
      <c r="S87" s="98"/>
      <c r="T87" s="98"/>
      <c r="U87" s="99" t="str">
        <f>Traduzione!$A$17</f>
        <v>[t CO2]</v>
      </c>
    </row>
    <row r="88" spans="2:21" s="55" customFormat="1" ht="33" customHeight="1">
      <c r="B88" s="264" t="str">
        <f>Traduzione!A56</f>
        <v>SETTORE DELLA DOMANDA</v>
      </c>
      <c r="C88" s="259" t="str">
        <f>Traduzione!A93</f>
        <v>ENERGIA PER USO FINALE</v>
      </c>
      <c r="D88" s="260"/>
      <c r="E88" s="260"/>
      <c r="F88" s="260"/>
      <c r="G88" s="260"/>
      <c r="H88" s="260"/>
      <c r="I88" s="260"/>
      <c r="J88" s="260"/>
      <c r="K88" s="260"/>
      <c r="L88" s="260"/>
      <c r="M88" s="260"/>
      <c r="N88" s="260"/>
      <c r="O88" s="260"/>
      <c r="P88" s="260"/>
      <c r="Q88" s="260"/>
      <c r="R88" s="260"/>
      <c r="S88" s="260"/>
      <c r="T88" s="260"/>
      <c r="U88" s="261"/>
    </row>
    <row r="89" spans="2:21" s="55" customFormat="1" ht="18" customHeight="1">
      <c r="B89" s="265"/>
      <c r="C89" s="259" t="str">
        <f>Traduzione!A94</f>
        <v>Servizi energetici centralizzati</v>
      </c>
      <c r="D89" s="260"/>
      <c r="E89" s="260"/>
      <c r="F89" s="261"/>
      <c r="G89" s="259" t="str">
        <f>Traduzione!A98</f>
        <v>Combustibili fossili</v>
      </c>
      <c r="H89" s="260"/>
      <c r="I89" s="260"/>
      <c r="J89" s="260"/>
      <c r="K89" s="260"/>
      <c r="L89" s="260"/>
      <c r="M89" s="261"/>
      <c r="N89" s="259" t="str">
        <f>Traduzione!A105</f>
        <v>Fonti di energia rinnovabile (ad esclusione dell'elettricità e del calore venduti a reti pubbliche)</v>
      </c>
      <c r="O89" s="260"/>
      <c r="P89" s="260"/>
      <c r="Q89" s="260"/>
      <c r="R89" s="260"/>
      <c r="S89" s="260"/>
      <c r="T89" s="261"/>
      <c r="U89" s="262" t="str">
        <f>Traduzione!A118</f>
        <v>TOTALE</v>
      </c>
    </row>
    <row r="90" spans="2:21" s="55" customFormat="1" ht="67.5" customHeight="1">
      <c r="B90" s="65" t="str">
        <f>Traduzione!A58</f>
        <v>Descrizione del settore</v>
      </c>
      <c r="C90" s="111" t="str">
        <f>Traduzione!A95</f>
        <v>Elettricità da rete pubblica</v>
      </c>
      <c r="D90" s="111" t="str">
        <f>Traduzione!A96</f>
        <v>Calore da teleriscaldamento</v>
      </c>
      <c r="E90" s="111" t="str">
        <f>Traduzione!A97</f>
        <v>Freddo da telereffreddamento</v>
      </c>
      <c r="F90" s="111" t="str">
        <f>Traduzione!A116</f>
        <v>Totale parziale</v>
      </c>
      <c r="G90" s="111" t="str">
        <f>Traduzione!A99</f>
        <v>Olio combustibile</v>
      </c>
      <c r="H90" s="111" t="str">
        <f>Traduzione!A100</f>
        <v>Diesel</v>
      </c>
      <c r="I90" s="111" t="str">
        <f>Traduzione!A101</f>
        <v>Benzina</v>
      </c>
      <c r="J90" s="111" t="str">
        <f>Traduzione!A102</f>
        <v>GPL</v>
      </c>
      <c r="K90" s="111" t="str">
        <f>Traduzione!A103</f>
        <v>Gas naturali</v>
      </c>
      <c r="L90" s="111" t="str">
        <f>Traduzione!A104</f>
        <v>Carbone</v>
      </c>
      <c r="M90" s="111" t="str">
        <f>Traduzione!A116</f>
        <v>Totale parziale</v>
      </c>
      <c r="N90" s="111" t="str">
        <f>Traduzione!A108</f>
        <v>Idroelettrico</v>
      </c>
      <c r="O90" s="111" t="str">
        <f>Traduzione!A109</f>
        <v>Eolico</v>
      </c>
      <c r="P90" s="111" t="str">
        <f>Traduzione!A110</f>
        <v>Solare</v>
      </c>
      <c r="Q90" s="111" t="str">
        <f>Traduzione!A111</f>
        <v>Geotermico</v>
      </c>
      <c r="R90" s="111" t="str">
        <f>Traduzione!A112</f>
        <v>Oceanico</v>
      </c>
      <c r="S90" s="111" t="str">
        <f>Traduzione!A113</f>
        <v>Biomassa</v>
      </c>
      <c r="T90" s="111" t="str">
        <f>Traduzione!A116</f>
        <v>Totale parziale</v>
      </c>
      <c r="U90" s="263"/>
    </row>
    <row r="91" spans="1:21" s="21" customFormat="1" ht="15.75">
      <c r="A91" s="22"/>
      <c r="B91" s="70" t="str">
        <f>Traduzione!A59</f>
        <v>RESIDENZIALE</v>
      </c>
      <c r="C91" s="68">
        <f>SUM(C92:C100)</f>
        <v>1447980.5921375924</v>
      </c>
      <c r="D91" s="68">
        <f>SUM(D92:D100)</f>
        <v>0</v>
      </c>
      <c r="E91" s="68">
        <f>SUM(E92:E100)</f>
        <v>0</v>
      </c>
      <c r="F91" s="68">
        <f aca="true" t="shared" si="26" ref="F91:F122">SUM(C91:E91)</f>
        <v>1447980.5921375924</v>
      </c>
      <c r="G91" s="68">
        <f aca="true" t="shared" si="27" ref="G91:L91">SUM(G92:G100)</f>
        <v>0</v>
      </c>
      <c r="H91" s="68">
        <f t="shared" si="27"/>
        <v>36045</v>
      </c>
      <c r="I91" s="68">
        <f t="shared" si="27"/>
        <v>0</v>
      </c>
      <c r="J91" s="68">
        <f t="shared" si="27"/>
        <v>51983</v>
      </c>
      <c r="K91" s="68">
        <f t="shared" si="27"/>
        <v>433290</v>
      </c>
      <c r="L91" s="68">
        <f t="shared" si="27"/>
        <v>12390</v>
      </c>
      <c r="M91" s="68">
        <f aca="true" t="shared" si="28" ref="M91:M122">SUM(G91:L91)</f>
        <v>533708</v>
      </c>
      <c r="N91" s="68">
        <f aca="true" t="shared" si="29" ref="N91:S91">SUM(N92:N100)</f>
        <v>0</v>
      </c>
      <c r="O91" s="68">
        <f t="shared" si="29"/>
        <v>0</v>
      </c>
      <c r="P91" s="68">
        <f t="shared" si="29"/>
        <v>0</v>
      </c>
      <c r="Q91" s="68">
        <f t="shared" si="29"/>
        <v>0</v>
      </c>
      <c r="R91" s="68">
        <f t="shared" si="29"/>
        <v>0</v>
      </c>
      <c r="S91" s="68">
        <f t="shared" si="29"/>
        <v>128352</v>
      </c>
      <c r="T91" s="68">
        <f aca="true" t="shared" si="30" ref="T91:T122">SUM(N91:S91)</f>
        <v>128352</v>
      </c>
      <c r="U91" s="68">
        <f aca="true" t="shared" si="31" ref="U91:U122">F91+M91+T91</f>
        <v>2110040.5921375924</v>
      </c>
    </row>
    <row r="92" spans="1:21" s="21" customFormat="1" ht="15.75">
      <c r="A92" s="22"/>
      <c r="B92" s="194" t="str">
        <f>Traduzione!A60</f>
        <v>Acqua calda</v>
      </c>
      <c r="C92" s="79">
        <f aca="true" t="shared" si="32" ref="C92:C100">IF(C$48&gt;0,($S$128+$V$137)/C$48,0)*C18</f>
        <v>193790.79443079446</v>
      </c>
      <c r="D92" s="79">
        <f aca="true" t="shared" si="33" ref="D92:D100">IF(D$48&gt;0,($S$129)/D$48,0)*D18</f>
        <v>0</v>
      </c>
      <c r="E92" s="79">
        <f aca="true" t="shared" si="34" ref="E92:E100">IF(E$48&gt;0,($S$130)/E$48,0)*E18</f>
        <v>0</v>
      </c>
      <c r="F92" s="68">
        <f t="shared" si="26"/>
        <v>193790.79443079446</v>
      </c>
      <c r="G92" s="79">
        <f>'Fattori CO2'!C$7*G18</f>
        <v>0</v>
      </c>
      <c r="H92" s="79">
        <f>'Fattori CO2'!D$7*H18</f>
        <v>0</v>
      </c>
      <c r="I92" s="79">
        <f>'Fattori CO2'!E$7*I18</f>
        <v>0</v>
      </c>
      <c r="J92" s="79">
        <f>'Fattori CO2'!F$7*J18</f>
        <v>0</v>
      </c>
      <c r="K92" s="79">
        <f>'Fattori CO2'!G$7*K18</f>
        <v>40400</v>
      </c>
      <c r="L92" s="79">
        <f>'Fattori CO2'!H$7*L18</f>
        <v>0</v>
      </c>
      <c r="M92" s="68">
        <f t="shared" si="28"/>
        <v>40400</v>
      </c>
      <c r="N92" s="79">
        <f>'Fattori CO2'!J$7*N18</f>
        <v>0</v>
      </c>
      <c r="O92" s="79">
        <f>'Fattori CO2'!K$7*O18</f>
        <v>0</v>
      </c>
      <c r="P92" s="79">
        <f>'Fattori CO2'!L$7*P18</f>
        <v>0</v>
      </c>
      <c r="Q92" s="79">
        <f>'Fattori CO2'!M$7*Q18</f>
        <v>0</v>
      </c>
      <c r="R92" s="79">
        <f>'Fattori CO2'!N$7*R18</f>
        <v>0</v>
      </c>
      <c r="S92" s="79">
        <f>'Fattori CO2'!O$7*S18</f>
        <v>0</v>
      </c>
      <c r="T92" s="68">
        <f t="shared" si="30"/>
        <v>0</v>
      </c>
      <c r="U92" s="68">
        <f t="shared" si="31"/>
        <v>234190.79443079446</v>
      </c>
    </row>
    <row r="93" spans="1:21" s="21" customFormat="1" ht="15.75">
      <c r="A93" s="22"/>
      <c r="B93" s="194" t="str">
        <f>Traduzione!A61</f>
        <v>Riscaldamento e raffreddamento</v>
      </c>
      <c r="C93" s="79">
        <f t="shared" si="32"/>
        <v>64798.79688779689</v>
      </c>
      <c r="D93" s="79">
        <f t="shared" si="33"/>
        <v>0</v>
      </c>
      <c r="E93" s="79">
        <f t="shared" si="34"/>
        <v>0</v>
      </c>
      <c r="F93" s="68">
        <f t="shared" si="26"/>
        <v>64798.79688779689</v>
      </c>
      <c r="G93" s="79">
        <f>'Fattori CO2'!C$7*G19</f>
        <v>0</v>
      </c>
      <c r="H93" s="79">
        <f>'Fattori CO2'!D$7*H19</f>
        <v>36045</v>
      </c>
      <c r="I93" s="79">
        <f>'Fattori CO2'!E$7*I19</f>
        <v>0</v>
      </c>
      <c r="J93" s="79">
        <f>'Fattori CO2'!F$7*J19</f>
        <v>11350</v>
      </c>
      <c r="K93" s="79">
        <f>'Fattori CO2'!G$7*K19</f>
        <v>242400.00000000003</v>
      </c>
      <c r="L93" s="79">
        <f>'Fattori CO2'!H$7*L19</f>
        <v>12390</v>
      </c>
      <c r="M93" s="68">
        <f t="shared" si="28"/>
        <v>302185</v>
      </c>
      <c r="N93" s="79">
        <f>'Fattori CO2'!J$7*N19</f>
        <v>0</v>
      </c>
      <c r="O93" s="79">
        <f>'Fattori CO2'!K$7*O19</f>
        <v>0</v>
      </c>
      <c r="P93" s="79">
        <f>'Fattori CO2'!L$7*P19</f>
        <v>0</v>
      </c>
      <c r="Q93" s="79">
        <f>'Fattori CO2'!M$7*Q19</f>
        <v>0</v>
      </c>
      <c r="R93" s="79">
        <f>'Fattori CO2'!N$7*R19</f>
        <v>0</v>
      </c>
      <c r="S93" s="79">
        <f>'Fattori CO2'!O$7*S19</f>
        <v>128352</v>
      </c>
      <c r="T93" s="68">
        <f t="shared" si="30"/>
        <v>128352</v>
      </c>
      <c r="U93" s="68">
        <f t="shared" si="31"/>
        <v>495335.7968877969</v>
      </c>
    </row>
    <row r="94" spans="1:21" s="21" customFormat="1" ht="15.75">
      <c r="A94" s="22"/>
      <c r="B94" s="194" t="str">
        <f>Traduzione!A62</f>
        <v>Illuminazione</v>
      </c>
      <c r="C94" s="79">
        <f t="shared" si="32"/>
        <v>257983.9950859951</v>
      </c>
      <c r="D94" s="79">
        <f t="shared" si="33"/>
        <v>0</v>
      </c>
      <c r="E94" s="79">
        <f t="shared" si="34"/>
        <v>0</v>
      </c>
      <c r="F94" s="68">
        <f t="shared" si="26"/>
        <v>257983.9950859951</v>
      </c>
      <c r="G94" s="79">
        <f>'Fattori CO2'!C$7*G20</f>
        <v>0</v>
      </c>
      <c r="H94" s="79">
        <f>'Fattori CO2'!D$7*H20</f>
        <v>0</v>
      </c>
      <c r="I94" s="79">
        <f>'Fattori CO2'!E$7*I20</f>
        <v>0</v>
      </c>
      <c r="J94" s="79">
        <f>'Fattori CO2'!F$7*J20</f>
        <v>0</v>
      </c>
      <c r="K94" s="79">
        <f>'Fattori CO2'!G$7*K20</f>
        <v>0</v>
      </c>
      <c r="L94" s="79">
        <f>'Fattori CO2'!H$7*L20</f>
        <v>0</v>
      </c>
      <c r="M94" s="68">
        <f t="shared" si="28"/>
        <v>0</v>
      </c>
      <c r="N94" s="79">
        <f>'Fattori CO2'!J$7*N20</f>
        <v>0</v>
      </c>
      <c r="O94" s="79">
        <f>'Fattori CO2'!K$7*O20</f>
        <v>0</v>
      </c>
      <c r="P94" s="79">
        <f>'Fattori CO2'!L$7*P20</f>
        <v>0</v>
      </c>
      <c r="Q94" s="79">
        <f>'Fattori CO2'!M$7*Q20</f>
        <v>0</v>
      </c>
      <c r="R94" s="79">
        <f>'Fattori CO2'!N$7*R20</f>
        <v>0</v>
      </c>
      <c r="S94" s="79">
        <f>'Fattori CO2'!O$7*S20</f>
        <v>0</v>
      </c>
      <c r="T94" s="68">
        <f t="shared" si="30"/>
        <v>0</v>
      </c>
      <c r="U94" s="68">
        <f t="shared" si="31"/>
        <v>257983.9950859951</v>
      </c>
    </row>
    <row r="95" spans="1:21" s="21" customFormat="1" ht="15.75">
      <c r="A95" s="22"/>
      <c r="B95" s="194" t="str">
        <f>Traduzione!A63</f>
        <v>Cucina</v>
      </c>
      <c r="C95" s="79">
        <f t="shared" si="32"/>
        <v>32096.60032760033</v>
      </c>
      <c r="D95" s="79">
        <f t="shared" si="33"/>
        <v>0</v>
      </c>
      <c r="E95" s="79">
        <f t="shared" si="34"/>
        <v>0</v>
      </c>
      <c r="F95" s="68">
        <f t="shared" si="26"/>
        <v>32096.60032760033</v>
      </c>
      <c r="G95" s="79">
        <f>'Fattori CO2'!C$7*G21</f>
        <v>0</v>
      </c>
      <c r="H95" s="79">
        <f>'Fattori CO2'!D$7*H21</f>
        <v>0</v>
      </c>
      <c r="I95" s="79">
        <f>'Fattori CO2'!E$7*I21</f>
        <v>0</v>
      </c>
      <c r="J95" s="79">
        <f>'Fattori CO2'!F$7*J21</f>
        <v>40633</v>
      </c>
      <c r="K95" s="79">
        <f>'Fattori CO2'!G$7*K21</f>
        <v>150490</v>
      </c>
      <c r="L95" s="79">
        <f>'Fattori CO2'!H$7*L21</f>
        <v>0</v>
      </c>
      <c r="M95" s="68">
        <f t="shared" si="28"/>
        <v>191123</v>
      </c>
      <c r="N95" s="79">
        <f>'Fattori CO2'!J$7*N21</f>
        <v>0</v>
      </c>
      <c r="O95" s="79">
        <f>'Fattori CO2'!K$7*O21</f>
        <v>0</v>
      </c>
      <c r="P95" s="79">
        <f>'Fattori CO2'!L$7*P21</f>
        <v>0</v>
      </c>
      <c r="Q95" s="79">
        <f>'Fattori CO2'!M$7*Q21</f>
        <v>0</v>
      </c>
      <c r="R95" s="79">
        <f>'Fattori CO2'!N$7*R21</f>
        <v>0</v>
      </c>
      <c r="S95" s="79">
        <f>'Fattori CO2'!O$7*S21</f>
        <v>0</v>
      </c>
      <c r="T95" s="68">
        <f t="shared" si="30"/>
        <v>0</v>
      </c>
      <c r="U95" s="68">
        <f t="shared" si="31"/>
        <v>223219.60032760032</v>
      </c>
    </row>
    <row r="96" spans="1:21" s="21" customFormat="1" ht="15.75">
      <c r="A96" s="22"/>
      <c r="B96" s="194" t="str">
        <f>Traduzione!A64</f>
        <v>Frigoriferi e congelatori</v>
      </c>
      <c r="C96" s="79">
        <f t="shared" si="32"/>
        <v>51475.67977067977</v>
      </c>
      <c r="D96" s="79">
        <f t="shared" si="33"/>
        <v>0</v>
      </c>
      <c r="E96" s="79">
        <f t="shared" si="34"/>
        <v>0</v>
      </c>
      <c r="F96" s="68">
        <f t="shared" si="26"/>
        <v>51475.67977067977</v>
      </c>
      <c r="G96" s="79">
        <f>'Fattori CO2'!C$7*G22</f>
        <v>0</v>
      </c>
      <c r="H96" s="79">
        <f>'Fattori CO2'!D$7*H22</f>
        <v>0</v>
      </c>
      <c r="I96" s="79">
        <f>'Fattori CO2'!E$7*I22</f>
        <v>0</v>
      </c>
      <c r="J96" s="79">
        <f>'Fattori CO2'!F$7*J22</f>
        <v>0</v>
      </c>
      <c r="K96" s="79">
        <f>'Fattori CO2'!G$7*K22</f>
        <v>0</v>
      </c>
      <c r="L96" s="79">
        <f>'Fattori CO2'!H$7*L22</f>
        <v>0</v>
      </c>
      <c r="M96" s="68">
        <f t="shared" si="28"/>
        <v>0</v>
      </c>
      <c r="N96" s="79">
        <f>'Fattori CO2'!J$7*N22</f>
        <v>0</v>
      </c>
      <c r="O96" s="79">
        <f>'Fattori CO2'!K$7*O22</f>
        <v>0</v>
      </c>
      <c r="P96" s="79">
        <f>'Fattori CO2'!L$7*P22</f>
        <v>0</v>
      </c>
      <c r="Q96" s="79">
        <f>'Fattori CO2'!M$7*Q22</f>
        <v>0</v>
      </c>
      <c r="R96" s="79">
        <f>'Fattori CO2'!N$7*R22</f>
        <v>0</v>
      </c>
      <c r="S96" s="79">
        <f>'Fattori CO2'!O$7*S22</f>
        <v>0</v>
      </c>
      <c r="T96" s="68">
        <f t="shared" si="30"/>
        <v>0</v>
      </c>
      <c r="U96" s="68">
        <f t="shared" si="31"/>
        <v>51475.67977067977</v>
      </c>
    </row>
    <row r="97" spans="1:21" s="21" customFormat="1" ht="15.75">
      <c r="A97" s="22"/>
      <c r="B97" s="194" t="str">
        <f>Traduzione!A65</f>
        <v>Lavatrici e asciugatrici</v>
      </c>
      <c r="C97" s="79">
        <f t="shared" si="32"/>
        <v>515967.9901719902</v>
      </c>
      <c r="D97" s="79">
        <f t="shared" si="33"/>
        <v>0</v>
      </c>
      <c r="E97" s="79">
        <f t="shared" si="34"/>
        <v>0</v>
      </c>
      <c r="F97" s="68">
        <f t="shared" si="26"/>
        <v>515967.9901719902</v>
      </c>
      <c r="G97" s="79">
        <f>'Fattori CO2'!C$7*G23</f>
        <v>0</v>
      </c>
      <c r="H97" s="79">
        <f>'Fattori CO2'!D$7*H23</f>
        <v>0</v>
      </c>
      <c r="I97" s="79">
        <f>'Fattori CO2'!E$7*I23</f>
        <v>0</v>
      </c>
      <c r="J97" s="79">
        <f>'Fattori CO2'!F$7*J23</f>
        <v>0</v>
      </c>
      <c r="K97" s="79">
        <f>'Fattori CO2'!G$7*K23</f>
        <v>0</v>
      </c>
      <c r="L97" s="79">
        <f>'Fattori CO2'!H$7*L23</f>
        <v>0</v>
      </c>
      <c r="M97" s="68">
        <f t="shared" si="28"/>
        <v>0</v>
      </c>
      <c r="N97" s="79">
        <f>'Fattori CO2'!J$7*N23</f>
        <v>0</v>
      </c>
      <c r="O97" s="79">
        <f>'Fattori CO2'!K$7*O23</f>
        <v>0</v>
      </c>
      <c r="P97" s="79">
        <f>'Fattori CO2'!L$7*P23</f>
        <v>0</v>
      </c>
      <c r="Q97" s="79">
        <f>'Fattori CO2'!M$7*Q23</f>
        <v>0</v>
      </c>
      <c r="R97" s="79">
        <f>'Fattori CO2'!N$7*R23</f>
        <v>0</v>
      </c>
      <c r="S97" s="79">
        <f>'Fattori CO2'!O$7*S23</f>
        <v>0</v>
      </c>
      <c r="T97" s="68">
        <f t="shared" si="30"/>
        <v>0</v>
      </c>
      <c r="U97" s="68">
        <f t="shared" si="31"/>
        <v>515967.9901719902</v>
      </c>
    </row>
    <row r="98" spans="1:21" s="21" customFormat="1" ht="15.75">
      <c r="A98" s="22"/>
      <c r="B98" s="194" t="str">
        <f>Traduzione!A66</f>
        <v>Lavastoviglie</v>
      </c>
      <c r="C98" s="79">
        <f t="shared" si="32"/>
        <v>257983.9950859951</v>
      </c>
      <c r="D98" s="79">
        <f t="shared" si="33"/>
        <v>0</v>
      </c>
      <c r="E98" s="79">
        <f t="shared" si="34"/>
        <v>0</v>
      </c>
      <c r="F98" s="68">
        <f t="shared" si="26"/>
        <v>257983.9950859951</v>
      </c>
      <c r="G98" s="79">
        <f>'Fattori CO2'!C$7*G24</f>
        <v>0</v>
      </c>
      <c r="H98" s="79">
        <f>'Fattori CO2'!D$7*H24</f>
        <v>0</v>
      </c>
      <c r="I98" s="79">
        <f>'Fattori CO2'!E$7*I24</f>
        <v>0</v>
      </c>
      <c r="J98" s="79">
        <f>'Fattori CO2'!F$7*J24</f>
        <v>0</v>
      </c>
      <c r="K98" s="79">
        <f>'Fattori CO2'!G$7*K24</f>
        <v>0</v>
      </c>
      <c r="L98" s="79">
        <f>'Fattori CO2'!H$7*L24</f>
        <v>0</v>
      </c>
      <c r="M98" s="68">
        <f t="shared" si="28"/>
        <v>0</v>
      </c>
      <c r="N98" s="79">
        <f>'Fattori CO2'!J$7*N24</f>
        <v>0</v>
      </c>
      <c r="O98" s="79">
        <f>'Fattori CO2'!K$7*O24</f>
        <v>0</v>
      </c>
      <c r="P98" s="79">
        <f>'Fattori CO2'!L$7*P24</f>
        <v>0</v>
      </c>
      <c r="Q98" s="79">
        <f>'Fattori CO2'!M$7*Q24</f>
        <v>0</v>
      </c>
      <c r="R98" s="79">
        <f>'Fattori CO2'!N$7*R24</f>
        <v>0</v>
      </c>
      <c r="S98" s="79">
        <f>'Fattori CO2'!O$7*S24</f>
        <v>0</v>
      </c>
      <c r="T98" s="68">
        <f t="shared" si="30"/>
        <v>0</v>
      </c>
      <c r="U98" s="68">
        <f t="shared" si="31"/>
        <v>257983.9950859951</v>
      </c>
    </row>
    <row r="99" spans="1:21" s="21" customFormat="1" ht="15.75">
      <c r="A99" s="22"/>
      <c r="B99" s="194" t="str">
        <f>Traduzione!A67</f>
        <v>Televisori</v>
      </c>
      <c r="C99" s="79">
        <f t="shared" si="32"/>
        <v>19379.079443079445</v>
      </c>
      <c r="D99" s="79">
        <f t="shared" si="33"/>
        <v>0</v>
      </c>
      <c r="E99" s="79">
        <f t="shared" si="34"/>
        <v>0</v>
      </c>
      <c r="F99" s="68">
        <f t="shared" si="26"/>
        <v>19379.079443079445</v>
      </c>
      <c r="G99" s="79">
        <f>'Fattori CO2'!C$7*G25</f>
        <v>0</v>
      </c>
      <c r="H99" s="79">
        <f>'Fattori CO2'!D$7*H25</f>
        <v>0</v>
      </c>
      <c r="I99" s="79">
        <f>'Fattori CO2'!E$7*I25</f>
        <v>0</v>
      </c>
      <c r="J99" s="79">
        <f>'Fattori CO2'!F$7*J25</f>
        <v>0</v>
      </c>
      <c r="K99" s="79">
        <f>'Fattori CO2'!G$7*K25</f>
        <v>0</v>
      </c>
      <c r="L99" s="79">
        <f>'Fattori CO2'!H$7*L25</f>
        <v>0</v>
      </c>
      <c r="M99" s="68">
        <f t="shared" si="28"/>
        <v>0</v>
      </c>
      <c r="N99" s="79">
        <f>'Fattori CO2'!J$7*N25</f>
        <v>0</v>
      </c>
      <c r="O99" s="79">
        <f>'Fattori CO2'!K$7*O25</f>
        <v>0</v>
      </c>
      <c r="P99" s="79">
        <f>'Fattori CO2'!L$7*P25</f>
        <v>0</v>
      </c>
      <c r="Q99" s="79">
        <f>'Fattori CO2'!M$7*Q25</f>
        <v>0</v>
      </c>
      <c r="R99" s="79">
        <f>'Fattori CO2'!N$7*R25</f>
        <v>0</v>
      </c>
      <c r="S99" s="79">
        <f>'Fattori CO2'!O$7*S25</f>
        <v>0</v>
      </c>
      <c r="T99" s="68">
        <f t="shared" si="30"/>
        <v>0</v>
      </c>
      <c r="U99" s="68">
        <f t="shared" si="31"/>
        <v>19379.079443079445</v>
      </c>
    </row>
    <row r="100" spans="1:21" s="21" customFormat="1" ht="15.75">
      <c r="A100" s="22"/>
      <c r="B100" s="194" t="str">
        <f>Traduzione!A68</f>
        <v>Altri apparecchi elettrici</v>
      </c>
      <c r="C100" s="79">
        <f t="shared" si="32"/>
        <v>54503.66093366094</v>
      </c>
      <c r="D100" s="79">
        <f t="shared" si="33"/>
        <v>0</v>
      </c>
      <c r="E100" s="79">
        <f t="shared" si="34"/>
        <v>0</v>
      </c>
      <c r="F100" s="68">
        <f t="shared" si="26"/>
        <v>54503.66093366094</v>
      </c>
      <c r="G100" s="79">
        <f>'Fattori CO2'!C$7*G26</f>
        <v>0</v>
      </c>
      <c r="H100" s="79">
        <f>'Fattori CO2'!D$7*H26</f>
        <v>0</v>
      </c>
      <c r="I100" s="79">
        <f>'Fattori CO2'!E$7*I26</f>
        <v>0</v>
      </c>
      <c r="J100" s="79">
        <f>'Fattori CO2'!F$7*J26</f>
        <v>0</v>
      </c>
      <c r="K100" s="79">
        <f>'Fattori CO2'!G$7*K26</f>
        <v>0</v>
      </c>
      <c r="L100" s="79">
        <f>'Fattori CO2'!H$7*L26</f>
        <v>0</v>
      </c>
      <c r="M100" s="68">
        <f t="shared" si="28"/>
        <v>0</v>
      </c>
      <c r="N100" s="79">
        <f>'Fattori CO2'!J$7*N26</f>
        <v>0</v>
      </c>
      <c r="O100" s="79">
        <f>'Fattori CO2'!K$7*O26</f>
        <v>0</v>
      </c>
      <c r="P100" s="79">
        <f>'Fattori CO2'!L$7*P26</f>
        <v>0</v>
      </c>
      <c r="Q100" s="79">
        <f>'Fattori CO2'!M$7*Q26</f>
        <v>0</v>
      </c>
      <c r="R100" s="79">
        <f>'Fattori CO2'!N$7*R26</f>
        <v>0</v>
      </c>
      <c r="S100" s="79">
        <f>'Fattori CO2'!O$7*S26</f>
        <v>0</v>
      </c>
      <c r="T100" s="68">
        <f t="shared" si="30"/>
        <v>0</v>
      </c>
      <c r="U100" s="68">
        <f t="shared" si="31"/>
        <v>54503.66093366094</v>
      </c>
    </row>
    <row r="101" spans="1:21" s="21" customFormat="1" ht="15.75">
      <c r="A101" s="22"/>
      <c r="B101" s="70" t="str">
        <f>Traduzione!A69</f>
        <v>SETTORE PRIMARIO</v>
      </c>
      <c r="C101" s="68">
        <f>SUM(C102:C103)</f>
        <v>246477.6666666667</v>
      </c>
      <c r="D101" s="68">
        <f>SUM(D102:D103)</f>
        <v>0</v>
      </c>
      <c r="E101" s="68">
        <f>SUM(E102:E103)</f>
        <v>0</v>
      </c>
      <c r="F101" s="68">
        <f t="shared" si="26"/>
        <v>246477.6666666667</v>
      </c>
      <c r="G101" s="68">
        <f aca="true" t="shared" si="35" ref="G101:L101">SUM(G102:G103)</f>
        <v>5022.000000000001</v>
      </c>
      <c r="H101" s="68">
        <f t="shared" si="35"/>
        <v>288627</v>
      </c>
      <c r="I101" s="68">
        <f t="shared" si="35"/>
        <v>996</v>
      </c>
      <c r="J101" s="68">
        <f t="shared" si="35"/>
        <v>2724</v>
      </c>
      <c r="K101" s="68">
        <f t="shared" si="35"/>
        <v>10100</v>
      </c>
      <c r="L101" s="68">
        <f t="shared" si="35"/>
        <v>0</v>
      </c>
      <c r="M101" s="68">
        <f t="shared" si="28"/>
        <v>307469</v>
      </c>
      <c r="N101" s="68">
        <f aca="true" t="shared" si="36" ref="N101:S101">SUM(N102:N103)</f>
        <v>0</v>
      </c>
      <c r="O101" s="68">
        <f t="shared" si="36"/>
        <v>0</v>
      </c>
      <c r="P101" s="68">
        <f t="shared" si="36"/>
        <v>0</v>
      </c>
      <c r="Q101" s="68">
        <f t="shared" si="36"/>
        <v>0</v>
      </c>
      <c r="R101" s="68">
        <f t="shared" si="36"/>
        <v>0</v>
      </c>
      <c r="S101" s="68">
        <f t="shared" si="36"/>
        <v>0</v>
      </c>
      <c r="T101" s="68">
        <f t="shared" si="30"/>
        <v>0</v>
      </c>
      <c r="U101" s="68">
        <f t="shared" si="31"/>
        <v>553946.6666666667</v>
      </c>
    </row>
    <row r="102" spans="1:21" s="21" customFormat="1" ht="15.75">
      <c r="A102" s="22"/>
      <c r="B102" s="195" t="str">
        <f>Traduzione!A70</f>
        <v>Agricoltura, silvicoltura e pesca</v>
      </c>
      <c r="C102" s="79">
        <f>IF(C$48&gt;0,($S$128+$V$137)/C$48,0)*C28</f>
        <v>199846.75675675677</v>
      </c>
      <c r="D102" s="79">
        <f>IF(D$48&gt;0,($S$129)/D$48,0)*D28</f>
        <v>0</v>
      </c>
      <c r="E102" s="79">
        <f>IF(E$48&gt;0,($S$130)/E$48,0)*E28</f>
        <v>0</v>
      </c>
      <c r="F102" s="68">
        <f t="shared" si="26"/>
        <v>199846.75675675677</v>
      </c>
      <c r="G102" s="79">
        <f>'Fattori CO2'!C$7*G28</f>
        <v>0</v>
      </c>
      <c r="H102" s="79">
        <f>'Fattori CO2'!D$7*H28</f>
        <v>287025</v>
      </c>
      <c r="I102" s="79">
        <f>'Fattori CO2'!E$7*I28</f>
        <v>996</v>
      </c>
      <c r="J102" s="79">
        <f>'Fattori CO2'!F$7*J28</f>
        <v>2724</v>
      </c>
      <c r="K102" s="79">
        <f>'Fattori CO2'!G$7*K28</f>
        <v>10100</v>
      </c>
      <c r="L102" s="79">
        <f>'Fattori CO2'!H$7*L28</f>
        <v>0</v>
      </c>
      <c r="M102" s="68">
        <f t="shared" si="28"/>
        <v>300845</v>
      </c>
      <c r="N102" s="79">
        <f>'Fattori CO2'!J$7*N28</f>
        <v>0</v>
      </c>
      <c r="O102" s="79">
        <f>'Fattori CO2'!K$7*O28</f>
        <v>0</v>
      </c>
      <c r="P102" s="79">
        <f>'Fattori CO2'!L$7*P28</f>
        <v>0</v>
      </c>
      <c r="Q102" s="79">
        <f>'Fattori CO2'!M$7*Q28</f>
        <v>0</v>
      </c>
      <c r="R102" s="79">
        <f>'Fattori CO2'!N$7*R28</f>
        <v>0</v>
      </c>
      <c r="S102" s="79">
        <f>'Fattori CO2'!O$7*S28</f>
        <v>0</v>
      </c>
      <c r="T102" s="68">
        <f t="shared" si="30"/>
        <v>0</v>
      </c>
      <c r="U102" s="68">
        <f t="shared" si="31"/>
        <v>500691.7567567568</v>
      </c>
    </row>
    <row r="103" spans="1:21" s="21" customFormat="1" ht="15.75">
      <c r="A103" s="22"/>
      <c r="B103" s="195" t="str">
        <f>Traduzione!A71</f>
        <v>Estrazione di minerali</v>
      </c>
      <c r="C103" s="79">
        <f>IF(C$48&gt;0,($S$128+$V$137)/C$48,0)*C29</f>
        <v>46630.90990990991</v>
      </c>
      <c r="D103" s="79">
        <f>IF(D$48&gt;0,($S$129)/D$48,0)*D29</f>
        <v>0</v>
      </c>
      <c r="E103" s="79">
        <f>IF(E$48&gt;0,($S$130)/E$48,0)*E29</f>
        <v>0</v>
      </c>
      <c r="F103" s="68">
        <f t="shared" si="26"/>
        <v>46630.90990990991</v>
      </c>
      <c r="G103" s="79">
        <f>'Fattori CO2'!C$7*G29</f>
        <v>5022.000000000001</v>
      </c>
      <c r="H103" s="79">
        <f>'Fattori CO2'!D$7*H29</f>
        <v>1602</v>
      </c>
      <c r="I103" s="79">
        <f>'Fattori CO2'!E$7*I29</f>
        <v>0</v>
      </c>
      <c r="J103" s="79">
        <f>'Fattori CO2'!F$7*J29</f>
        <v>0</v>
      </c>
      <c r="K103" s="79">
        <f>'Fattori CO2'!G$7*K29</f>
        <v>0</v>
      </c>
      <c r="L103" s="79">
        <f>'Fattori CO2'!H$7*L29</f>
        <v>0</v>
      </c>
      <c r="M103" s="68">
        <f t="shared" si="28"/>
        <v>6624.000000000001</v>
      </c>
      <c r="N103" s="79">
        <f>'Fattori CO2'!J$7*N29</f>
        <v>0</v>
      </c>
      <c r="O103" s="79">
        <f>'Fattori CO2'!K$7*O29</f>
        <v>0</v>
      </c>
      <c r="P103" s="79">
        <f>'Fattori CO2'!L$7*P29</f>
        <v>0</v>
      </c>
      <c r="Q103" s="79">
        <f>'Fattori CO2'!M$7*Q29</f>
        <v>0</v>
      </c>
      <c r="R103" s="79">
        <f>'Fattori CO2'!N$7*R29</f>
        <v>0</v>
      </c>
      <c r="S103" s="79">
        <f>'Fattori CO2'!O$7*S29</f>
        <v>0</v>
      </c>
      <c r="T103" s="68">
        <f t="shared" si="30"/>
        <v>0</v>
      </c>
      <c r="U103" s="68">
        <f t="shared" si="31"/>
        <v>53254.90990990991</v>
      </c>
    </row>
    <row r="104" spans="1:21" s="21" customFormat="1" ht="15.75">
      <c r="A104" s="22"/>
      <c r="B104" s="65" t="str">
        <f>Traduzione!A72</f>
        <v>SETTORE SECONDARIO</v>
      </c>
      <c r="C104" s="68">
        <f>SUM(C105:C107)</f>
        <v>4157418.136773137</v>
      </c>
      <c r="D104" s="68">
        <f>SUM(D105:D107)</f>
        <v>0</v>
      </c>
      <c r="E104" s="68">
        <f>SUM(E105:E107)</f>
        <v>0</v>
      </c>
      <c r="F104" s="68">
        <f t="shared" si="26"/>
        <v>4157418.136773137</v>
      </c>
      <c r="G104" s="68">
        <f aca="true" t="shared" si="37" ref="G104:L104">SUM(G105:G107)</f>
        <v>441657.00000000006</v>
      </c>
      <c r="H104" s="68">
        <f t="shared" si="37"/>
        <v>16287</v>
      </c>
      <c r="I104" s="68">
        <f t="shared" si="37"/>
        <v>0</v>
      </c>
      <c r="J104" s="68">
        <f t="shared" si="37"/>
        <v>1019003</v>
      </c>
      <c r="K104" s="68">
        <f t="shared" si="37"/>
        <v>0</v>
      </c>
      <c r="L104" s="68">
        <f t="shared" si="37"/>
        <v>532062</v>
      </c>
      <c r="M104" s="68">
        <f t="shared" si="28"/>
        <v>2009009</v>
      </c>
      <c r="N104" s="68">
        <f aca="true" t="shared" si="38" ref="N104:S104">SUM(N105:N107)</f>
        <v>0</v>
      </c>
      <c r="O104" s="68">
        <f t="shared" si="38"/>
        <v>0</v>
      </c>
      <c r="P104" s="68">
        <f t="shared" si="38"/>
        <v>0</v>
      </c>
      <c r="Q104" s="68">
        <f t="shared" si="38"/>
        <v>0</v>
      </c>
      <c r="R104" s="68">
        <f t="shared" si="38"/>
        <v>0</v>
      </c>
      <c r="S104" s="68">
        <f t="shared" si="38"/>
        <v>3056</v>
      </c>
      <c r="T104" s="68">
        <f t="shared" si="30"/>
        <v>3056</v>
      </c>
      <c r="U104" s="68">
        <f t="shared" si="31"/>
        <v>6169483.136773137</v>
      </c>
    </row>
    <row r="105" spans="1:21" s="21" customFormat="1" ht="15.75">
      <c r="A105" s="22"/>
      <c r="B105" s="195" t="str">
        <f>Traduzione!A73</f>
        <v>Manifattura</v>
      </c>
      <c r="C105" s="79">
        <f>IF(C$48&gt;0,($S$128+$V$137)/C$48,0)*C31</f>
        <v>4157418.136773137</v>
      </c>
      <c r="D105" s="79">
        <f>IF(D$48&gt;0,($S$129)/D$48,0)*D31</f>
        <v>0</v>
      </c>
      <c r="E105" s="79">
        <f>IF(E$48&gt;0,($S$130)/E$48,0)*E31</f>
        <v>0</v>
      </c>
      <c r="F105" s="68">
        <f t="shared" si="26"/>
        <v>4157418.136773137</v>
      </c>
      <c r="G105" s="79">
        <f>'Fattori CO2'!C$7*G31</f>
        <v>441657.00000000006</v>
      </c>
      <c r="H105" s="79">
        <f>'Fattori CO2'!D$7*H31</f>
        <v>15219</v>
      </c>
      <c r="I105" s="79">
        <f>'Fattori CO2'!E$7*I31</f>
        <v>0</v>
      </c>
      <c r="J105" s="79">
        <f>'Fattori CO2'!F$7*J31</f>
        <v>1019003</v>
      </c>
      <c r="K105" s="79">
        <f>'Fattori CO2'!G$7*K31</f>
        <v>0</v>
      </c>
      <c r="L105" s="79">
        <f>'Fattori CO2'!H$7*L31</f>
        <v>532062</v>
      </c>
      <c r="M105" s="68">
        <f t="shared" si="28"/>
        <v>2007941</v>
      </c>
      <c r="N105" s="79">
        <f>'Fattori CO2'!J$7*N31</f>
        <v>0</v>
      </c>
      <c r="O105" s="79">
        <f>'Fattori CO2'!K$7*O31</f>
        <v>0</v>
      </c>
      <c r="P105" s="79">
        <f>'Fattori CO2'!L$7*P31</f>
        <v>0</v>
      </c>
      <c r="Q105" s="79">
        <f>'Fattori CO2'!M$7*Q31</f>
        <v>0</v>
      </c>
      <c r="R105" s="79">
        <f>'Fattori CO2'!N$7*R31</f>
        <v>0</v>
      </c>
      <c r="S105" s="79">
        <f>'Fattori CO2'!O$7*S31</f>
        <v>3056</v>
      </c>
      <c r="T105" s="68">
        <f t="shared" si="30"/>
        <v>3056</v>
      </c>
      <c r="U105" s="68">
        <f t="shared" si="31"/>
        <v>6168415.136773137</v>
      </c>
    </row>
    <row r="106" spans="1:21" s="21" customFormat="1" ht="30">
      <c r="A106" s="22"/>
      <c r="B106" s="195" t="str">
        <f>Traduzione!A74</f>
        <v>Fornitura di acqua, reti fognarie, gestione dei rifiuti e risanamento</v>
      </c>
      <c r="C106" s="79">
        <f>IF(C$48&gt;0,($S$128+$V$137)/C$48,0)*C32</f>
        <v>0</v>
      </c>
      <c r="D106" s="79">
        <f>IF(D$48&gt;0,($S$129)/D$48,0)*D32</f>
        <v>0</v>
      </c>
      <c r="E106" s="79">
        <f>IF(E$48&gt;0,($S$130)/E$48,0)*E32</f>
        <v>0</v>
      </c>
      <c r="F106" s="68">
        <f t="shared" si="26"/>
        <v>0</v>
      </c>
      <c r="G106" s="79">
        <f>'Fattori CO2'!C$7*G32</f>
        <v>0</v>
      </c>
      <c r="H106" s="79">
        <f>'Fattori CO2'!D$7*H32</f>
        <v>0</v>
      </c>
      <c r="I106" s="79">
        <f>'Fattori CO2'!E$7*I32</f>
        <v>0</v>
      </c>
      <c r="J106" s="79">
        <f>'Fattori CO2'!F$7*J32</f>
        <v>0</v>
      </c>
      <c r="K106" s="79">
        <f>'Fattori CO2'!G$7*K32</f>
        <v>0</v>
      </c>
      <c r="L106" s="79">
        <f>'Fattori CO2'!H$7*L32</f>
        <v>0</v>
      </c>
      <c r="M106" s="68">
        <f t="shared" si="28"/>
        <v>0</v>
      </c>
      <c r="N106" s="79">
        <f>'Fattori CO2'!J$7*N32</f>
        <v>0</v>
      </c>
      <c r="O106" s="79">
        <f>'Fattori CO2'!K$7*O32</f>
        <v>0</v>
      </c>
      <c r="P106" s="79">
        <f>'Fattori CO2'!L$7*P32</f>
        <v>0</v>
      </c>
      <c r="Q106" s="79">
        <f>'Fattori CO2'!M$7*Q32</f>
        <v>0</v>
      </c>
      <c r="R106" s="79">
        <f>'Fattori CO2'!N$7*R32</f>
        <v>0</v>
      </c>
      <c r="S106" s="79">
        <f>'Fattori CO2'!O$7*S32</f>
        <v>0</v>
      </c>
      <c r="T106" s="68">
        <f t="shared" si="30"/>
        <v>0</v>
      </c>
      <c r="U106" s="68">
        <f t="shared" si="31"/>
        <v>0</v>
      </c>
    </row>
    <row r="107" spans="1:21" s="21" customFormat="1" ht="15.75">
      <c r="A107" s="22"/>
      <c r="B107" s="195" t="str">
        <f>Traduzione!A75</f>
        <v>Costruzione</v>
      </c>
      <c r="C107" s="79">
        <f>IF(C$48&gt;0,($S$128+$V$137)/C$48,0)*C33</f>
        <v>0</v>
      </c>
      <c r="D107" s="79">
        <f>IF(D$48&gt;0,($S$129)/D$48,0)*D33</f>
        <v>0</v>
      </c>
      <c r="E107" s="79">
        <f>IF(E$48&gt;0,($S$130)/E$48,0)*E33</f>
        <v>0</v>
      </c>
      <c r="F107" s="68">
        <f t="shared" si="26"/>
        <v>0</v>
      </c>
      <c r="G107" s="79">
        <f>'Fattori CO2'!C$7*G33</f>
        <v>0</v>
      </c>
      <c r="H107" s="79">
        <f>'Fattori CO2'!D$7*H33</f>
        <v>1068</v>
      </c>
      <c r="I107" s="79">
        <f>'Fattori CO2'!E$7*I33</f>
        <v>0</v>
      </c>
      <c r="J107" s="79">
        <f>'Fattori CO2'!F$7*J33</f>
        <v>0</v>
      </c>
      <c r="K107" s="79">
        <f>'Fattori CO2'!G$7*K33</f>
        <v>0</v>
      </c>
      <c r="L107" s="79">
        <f>'Fattori CO2'!H$7*L33</f>
        <v>0</v>
      </c>
      <c r="M107" s="68">
        <f t="shared" si="28"/>
        <v>1068</v>
      </c>
      <c r="N107" s="79">
        <f>'Fattori CO2'!J$7*N33</f>
        <v>0</v>
      </c>
      <c r="O107" s="79">
        <f>'Fattori CO2'!K$7*O33</f>
        <v>0</v>
      </c>
      <c r="P107" s="79">
        <f>'Fattori CO2'!L$7*P33</f>
        <v>0</v>
      </c>
      <c r="Q107" s="79">
        <f>'Fattori CO2'!M$7*Q33</f>
        <v>0</v>
      </c>
      <c r="R107" s="79">
        <f>'Fattori CO2'!N$7*R33</f>
        <v>0</v>
      </c>
      <c r="S107" s="79">
        <f>'Fattori CO2'!O$7*S33</f>
        <v>0</v>
      </c>
      <c r="T107" s="68">
        <f t="shared" si="30"/>
        <v>0</v>
      </c>
      <c r="U107" s="68">
        <f t="shared" si="31"/>
        <v>1068</v>
      </c>
    </row>
    <row r="108" spans="1:21" s="21" customFormat="1" ht="15.75">
      <c r="A108" s="22"/>
      <c r="B108" s="65" t="str">
        <f>Traduzione!A76</f>
        <v>SETTORE TERZIARIO</v>
      </c>
      <c r="C108" s="68">
        <f>SUM(C109:C116)</f>
        <v>1402560.8746928747</v>
      </c>
      <c r="D108" s="68">
        <f>SUM(D109:D116)</f>
        <v>0</v>
      </c>
      <c r="E108" s="68">
        <f>SUM(E109:E116)</f>
        <v>0</v>
      </c>
      <c r="F108" s="68">
        <f t="shared" si="26"/>
        <v>1402560.8746928747</v>
      </c>
      <c r="G108" s="68">
        <f aca="true" t="shared" si="39" ref="G108:L108">SUM(G109:G116)</f>
        <v>3069.0000000000005</v>
      </c>
      <c r="H108" s="68">
        <f t="shared" si="39"/>
        <v>4272</v>
      </c>
      <c r="I108" s="68">
        <f t="shared" si="39"/>
        <v>0</v>
      </c>
      <c r="J108" s="68">
        <f t="shared" si="39"/>
        <v>4313</v>
      </c>
      <c r="K108" s="68">
        <f t="shared" si="39"/>
        <v>30906</v>
      </c>
      <c r="L108" s="68">
        <f t="shared" si="39"/>
        <v>0</v>
      </c>
      <c r="M108" s="68">
        <f t="shared" si="28"/>
        <v>42560</v>
      </c>
      <c r="N108" s="68">
        <f aca="true" t="shared" si="40" ref="N108:S108">SUM(N109:N116)</f>
        <v>0</v>
      </c>
      <c r="O108" s="68">
        <f t="shared" si="40"/>
        <v>0</v>
      </c>
      <c r="P108" s="68">
        <f t="shared" si="40"/>
        <v>0</v>
      </c>
      <c r="Q108" s="68">
        <f t="shared" si="40"/>
        <v>0</v>
      </c>
      <c r="R108" s="68">
        <f t="shared" si="40"/>
        <v>0</v>
      </c>
      <c r="S108" s="68">
        <f t="shared" si="40"/>
        <v>764</v>
      </c>
      <c r="T108" s="68">
        <f t="shared" si="30"/>
        <v>764</v>
      </c>
      <c r="U108" s="68">
        <f t="shared" si="31"/>
        <v>1445884.8746928747</v>
      </c>
    </row>
    <row r="109" spans="1:21" s="21" customFormat="1" ht="30">
      <c r="A109" s="22"/>
      <c r="B109" s="195" t="str">
        <f>Traduzione!A77</f>
        <v>Commercio all'ingrosso e al dettaglio, riparazione di autoveicoli e motocicli</v>
      </c>
      <c r="C109" s="79">
        <f aca="true" t="shared" si="41" ref="C109:C116">IF(C$48&gt;0,($S$128+$V$137)/C$48,0)*C35</f>
        <v>0</v>
      </c>
      <c r="D109" s="79">
        <f aca="true" t="shared" si="42" ref="D109:D116">IF(D$48&gt;0,($S$129)/D$48,0)*D35</f>
        <v>0</v>
      </c>
      <c r="E109" s="79">
        <f aca="true" t="shared" si="43" ref="E109:E116">IF(E$48&gt;0,($S$130)/E$48,0)*E35</f>
        <v>0</v>
      </c>
      <c r="F109" s="68">
        <f t="shared" si="26"/>
        <v>0</v>
      </c>
      <c r="G109" s="79">
        <f>'Fattori CO2'!C$7*G35</f>
        <v>0</v>
      </c>
      <c r="H109" s="79">
        <f>'Fattori CO2'!D$7*H35</f>
        <v>0</v>
      </c>
      <c r="I109" s="79">
        <f>'Fattori CO2'!E$7*I35</f>
        <v>0</v>
      </c>
      <c r="J109" s="79">
        <f>'Fattori CO2'!F$7*J35</f>
        <v>0</v>
      </c>
      <c r="K109" s="79">
        <f>'Fattori CO2'!G$7*K35</f>
        <v>0</v>
      </c>
      <c r="L109" s="79">
        <f>'Fattori CO2'!H$7*L35</f>
        <v>0</v>
      </c>
      <c r="M109" s="68">
        <f t="shared" si="28"/>
        <v>0</v>
      </c>
      <c r="N109" s="79">
        <f>'Fattori CO2'!J$7*N35</f>
        <v>0</v>
      </c>
      <c r="O109" s="79">
        <f>'Fattori CO2'!K$7*O35</f>
        <v>0</v>
      </c>
      <c r="P109" s="79">
        <f>'Fattori CO2'!L$7*P35</f>
        <v>0</v>
      </c>
      <c r="Q109" s="79">
        <f>'Fattori CO2'!M$7*Q35</f>
        <v>0</v>
      </c>
      <c r="R109" s="79">
        <f>'Fattori CO2'!N$7*R35</f>
        <v>0</v>
      </c>
      <c r="S109" s="79">
        <f>'Fattori CO2'!O$7*S35</f>
        <v>0</v>
      </c>
      <c r="T109" s="68">
        <f t="shared" si="30"/>
        <v>0</v>
      </c>
      <c r="U109" s="68">
        <f t="shared" si="31"/>
        <v>0</v>
      </c>
    </row>
    <row r="110" spans="1:21" s="21" customFormat="1" ht="15.75">
      <c r="A110" s="22"/>
      <c r="B110" s="195" t="str">
        <f>Traduzione!A78</f>
        <v>Servizi di vitto e alloggio</v>
      </c>
      <c r="C110" s="79">
        <f t="shared" si="41"/>
        <v>0</v>
      </c>
      <c r="D110" s="79">
        <f t="shared" si="42"/>
        <v>0</v>
      </c>
      <c r="E110" s="79">
        <f t="shared" si="43"/>
        <v>0</v>
      </c>
      <c r="F110" s="68">
        <f t="shared" si="26"/>
        <v>0</v>
      </c>
      <c r="G110" s="79">
        <f>'Fattori CO2'!C$7*G36</f>
        <v>0</v>
      </c>
      <c r="H110" s="79">
        <f>'Fattori CO2'!D$7*H36</f>
        <v>0</v>
      </c>
      <c r="I110" s="79">
        <f>'Fattori CO2'!E$7*I36</f>
        <v>0</v>
      </c>
      <c r="J110" s="79">
        <f>'Fattori CO2'!F$7*J36</f>
        <v>0</v>
      </c>
      <c r="K110" s="79">
        <f>'Fattori CO2'!G$7*K36</f>
        <v>0</v>
      </c>
      <c r="L110" s="79">
        <f>'Fattori CO2'!H$7*L36</f>
        <v>0</v>
      </c>
      <c r="M110" s="68">
        <f t="shared" si="28"/>
        <v>0</v>
      </c>
      <c r="N110" s="79">
        <f>'Fattori CO2'!J$7*N36</f>
        <v>0</v>
      </c>
      <c r="O110" s="79">
        <f>'Fattori CO2'!K$7*O36</f>
        <v>0</v>
      </c>
      <c r="P110" s="79">
        <f>'Fattori CO2'!L$7*P36</f>
        <v>0</v>
      </c>
      <c r="Q110" s="79">
        <f>'Fattori CO2'!M$7*Q36</f>
        <v>0</v>
      </c>
      <c r="R110" s="79">
        <f>'Fattori CO2'!N$7*R36</f>
        <v>0</v>
      </c>
      <c r="S110" s="79">
        <f>'Fattori CO2'!O$7*S36</f>
        <v>0</v>
      </c>
      <c r="T110" s="68">
        <f t="shared" si="30"/>
        <v>0</v>
      </c>
      <c r="U110" s="68">
        <f t="shared" si="31"/>
        <v>0</v>
      </c>
    </row>
    <row r="111" spans="1:21" s="21" customFormat="1" ht="15.75">
      <c r="A111" s="22"/>
      <c r="B111" s="195" t="str">
        <f>Traduzione!A79</f>
        <v>Amministrazione pubblica generale e sicurezza sociale</v>
      </c>
      <c r="C111" s="79">
        <f t="shared" si="41"/>
        <v>227704.18345618347</v>
      </c>
      <c r="D111" s="79">
        <f t="shared" si="42"/>
        <v>0</v>
      </c>
      <c r="E111" s="79">
        <f t="shared" si="43"/>
        <v>0</v>
      </c>
      <c r="F111" s="68">
        <f t="shared" si="26"/>
        <v>227704.18345618347</v>
      </c>
      <c r="G111" s="79">
        <f>'Fattori CO2'!C$7*G37</f>
        <v>0</v>
      </c>
      <c r="H111" s="79">
        <f>'Fattori CO2'!D$7*H37</f>
        <v>1068</v>
      </c>
      <c r="I111" s="79">
        <f>'Fattori CO2'!E$7*I37</f>
        <v>0</v>
      </c>
      <c r="J111" s="79">
        <f>'Fattori CO2'!F$7*J37</f>
        <v>0</v>
      </c>
      <c r="K111" s="79">
        <f>'Fattori CO2'!G$7*K37</f>
        <v>4444</v>
      </c>
      <c r="L111" s="79">
        <f>'Fattori CO2'!H$7*L37</f>
        <v>0</v>
      </c>
      <c r="M111" s="68">
        <f t="shared" si="28"/>
        <v>5512</v>
      </c>
      <c r="N111" s="79">
        <f>'Fattori CO2'!J$7*N37</f>
        <v>0</v>
      </c>
      <c r="O111" s="79">
        <f>'Fattori CO2'!K$7*O37</f>
        <v>0</v>
      </c>
      <c r="P111" s="79">
        <f>'Fattori CO2'!L$7*P37</f>
        <v>0</v>
      </c>
      <c r="Q111" s="79">
        <f>'Fattori CO2'!M$7*Q37</f>
        <v>0</v>
      </c>
      <c r="R111" s="79">
        <f>'Fattori CO2'!N$7*R37</f>
        <v>0</v>
      </c>
      <c r="S111" s="79">
        <f>'Fattori CO2'!O$7*S37</f>
        <v>0</v>
      </c>
      <c r="T111" s="68">
        <f t="shared" si="30"/>
        <v>0</v>
      </c>
      <c r="U111" s="68">
        <f t="shared" si="31"/>
        <v>233216.18345618347</v>
      </c>
    </row>
    <row r="112" spans="1:21" s="21" customFormat="1" ht="15.75">
      <c r="A112" s="22"/>
      <c r="B112" s="195" t="str">
        <f>Traduzione!A80</f>
        <v>Difesa, giustizia, corpo di polizia e vigili del fuoco</v>
      </c>
      <c r="C112" s="79">
        <f t="shared" si="41"/>
        <v>0</v>
      </c>
      <c r="D112" s="79">
        <f t="shared" si="42"/>
        <v>0</v>
      </c>
      <c r="E112" s="79">
        <f t="shared" si="43"/>
        <v>0</v>
      </c>
      <c r="F112" s="68">
        <f t="shared" si="26"/>
        <v>0</v>
      </c>
      <c r="G112" s="79">
        <f>'Fattori CO2'!C$7*G38</f>
        <v>0</v>
      </c>
      <c r="H112" s="79">
        <f>'Fattori CO2'!D$7*H38</f>
        <v>0</v>
      </c>
      <c r="I112" s="79">
        <f>'Fattori CO2'!E$7*I38</f>
        <v>0</v>
      </c>
      <c r="J112" s="79">
        <f>'Fattori CO2'!F$7*J38</f>
        <v>0</v>
      </c>
      <c r="K112" s="79">
        <f>'Fattori CO2'!G$7*K38</f>
        <v>0</v>
      </c>
      <c r="L112" s="79">
        <f>'Fattori CO2'!H$7*L38</f>
        <v>0</v>
      </c>
      <c r="M112" s="68">
        <f t="shared" si="28"/>
        <v>0</v>
      </c>
      <c r="N112" s="79">
        <f>'Fattori CO2'!J$7*N38</f>
        <v>0</v>
      </c>
      <c r="O112" s="79">
        <f>'Fattori CO2'!K$7*O38</f>
        <v>0</v>
      </c>
      <c r="P112" s="79">
        <f>'Fattori CO2'!L$7*P38</f>
        <v>0</v>
      </c>
      <c r="Q112" s="79">
        <f>'Fattori CO2'!M$7*Q38</f>
        <v>0</v>
      </c>
      <c r="R112" s="79">
        <f>'Fattori CO2'!N$7*R38</f>
        <v>0</v>
      </c>
      <c r="S112" s="79">
        <f>'Fattori CO2'!O$7*S38</f>
        <v>0</v>
      </c>
      <c r="T112" s="68">
        <f t="shared" si="30"/>
        <v>0</v>
      </c>
      <c r="U112" s="68">
        <f t="shared" si="31"/>
        <v>0</v>
      </c>
    </row>
    <row r="113" spans="1:21" s="21" customFormat="1" ht="15.75">
      <c r="A113" s="22"/>
      <c r="B113" s="195" t="str">
        <f>Traduzione!A81</f>
        <v>Educazione</v>
      </c>
      <c r="C113" s="79">
        <f t="shared" si="41"/>
        <v>0</v>
      </c>
      <c r="D113" s="79">
        <f t="shared" si="42"/>
        <v>0</v>
      </c>
      <c r="E113" s="79">
        <f t="shared" si="43"/>
        <v>0</v>
      </c>
      <c r="F113" s="68">
        <f t="shared" si="26"/>
        <v>0</v>
      </c>
      <c r="G113" s="79">
        <f>'Fattori CO2'!C$7*G39</f>
        <v>0</v>
      </c>
      <c r="H113" s="79">
        <f>'Fattori CO2'!D$7*H39</f>
        <v>0</v>
      </c>
      <c r="I113" s="79">
        <f>'Fattori CO2'!E$7*I39</f>
        <v>0</v>
      </c>
      <c r="J113" s="79">
        <f>'Fattori CO2'!F$7*J39</f>
        <v>0</v>
      </c>
      <c r="K113" s="79">
        <f>'Fattori CO2'!G$7*K39</f>
        <v>0</v>
      </c>
      <c r="L113" s="79">
        <f>'Fattori CO2'!H$7*L39</f>
        <v>0</v>
      </c>
      <c r="M113" s="68">
        <f t="shared" si="28"/>
        <v>0</v>
      </c>
      <c r="N113" s="79">
        <f>'Fattori CO2'!J$7*N39</f>
        <v>0</v>
      </c>
      <c r="O113" s="79">
        <f>'Fattori CO2'!K$7*O39</f>
        <v>0</v>
      </c>
      <c r="P113" s="79">
        <f>'Fattori CO2'!L$7*P39</f>
        <v>0</v>
      </c>
      <c r="Q113" s="79">
        <f>'Fattori CO2'!M$7*Q39</f>
        <v>0</v>
      </c>
      <c r="R113" s="79">
        <f>'Fattori CO2'!N$7*R39</f>
        <v>0</v>
      </c>
      <c r="S113" s="79">
        <f>'Fattori CO2'!O$7*S39</f>
        <v>0</v>
      </c>
      <c r="T113" s="68">
        <f t="shared" si="30"/>
        <v>0</v>
      </c>
      <c r="U113" s="68">
        <f t="shared" si="31"/>
        <v>0</v>
      </c>
    </row>
    <row r="114" spans="1:21" s="21" customFormat="1" ht="15.75">
      <c r="A114" s="22"/>
      <c r="B114" s="195" t="str">
        <f>Traduzione!A82</f>
        <v>Sanità e servizi sociali</v>
      </c>
      <c r="C114" s="79">
        <f t="shared" si="41"/>
        <v>0</v>
      </c>
      <c r="D114" s="79">
        <f t="shared" si="42"/>
        <v>0</v>
      </c>
      <c r="E114" s="79">
        <f t="shared" si="43"/>
        <v>0</v>
      </c>
      <c r="F114" s="68">
        <f t="shared" si="26"/>
        <v>0</v>
      </c>
      <c r="G114" s="79">
        <f>'Fattori CO2'!C$7*G40</f>
        <v>0</v>
      </c>
      <c r="H114" s="79">
        <f>'Fattori CO2'!D$7*H40</f>
        <v>0</v>
      </c>
      <c r="I114" s="79">
        <f>'Fattori CO2'!E$7*I40</f>
        <v>0</v>
      </c>
      <c r="J114" s="79">
        <f>'Fattori CO2'!F$7*J40</f>
        <v>0</v>
      </c>
      <c r="K114" s="79">
        <f>'Fattori CO2'!G$7*K40</f>
        <v>0</v>
      </c>
      <c r="L114" s="79">
        <f>'Fattori CO2'!H$7*L40</f>
        <v>0</v>
      </c>
      <c r="M114" s="68">
        <f t="shared" si="28"/>
        <v>0</v>
      </c>
      <c r="N114" s="79">
        <f>'Fattori CO2'!J$7*N40</f>
        <v>0</v>
      </c>
      <c r="O114" s="79">
        <f>'Fattori CO2'!K$7*O40</f>
        <v>0</v>
      </c>
      <c r="P114" s="79">
        <f>'Fattori CO2'!L$7*P40</f>
        <v>0</v>
      </c>
      <c r="Q114" s="79">
        <f>'Fattori CO2'!M$7*Q40</f>
        <v>0</v>
      </c>
      <c r="R114" s="79">
        <f>'Fattori CO2'!N$7*R40</f>
        <v>0</v>
      </c>
      <c r="S114" s="79">
        <f>'Fattori CO2'!O$7*S40</f>
        <v>0</v>
      </c>
      <c r="T114" s="68">
        <f t="shared" si="30"/>
        <v>0</v>
      </c>
      <c r="U114" s="68">
        <f t="shared" si="31"/>
        <v>0</v>
      </c>
    </row>
    <row r="115" spans="1:21" s="21" customFormat="1" ht="15.75">
      <c r="A115" s="22"/>
      <c r="B115" s="195" t="str">
        <f>Traduzione!A83</f>
        <v>Altri servizi</v>
      </c>
      <c r="C115" s="79">
        <f t="shared" si="41"/>
        <v>1174856.6912366913</v>
      </c>
      <c r="D115" s="79">
        <f t="shared" si="42"/>
        <v>0</v>
      </c>
      <c r="E115" s="79">
        <f t="shared" si="43"/>
        <v>0</v>
      </c>
      <c r="F115" s="68">
        <f t="shared" si="26"/>
        <v>1174856.6912366913</v>
      </c>
      <c r="G115" s="79">
        <f>'Fattori CO2'!C$7*G41</f>
        <v>3069.0000000000005</v>
      </c>
      <c r="H115" s="79">
        <f>'Fattori CO2'!D$7*H41</f>
        <v>3204</v>
      </c>
      <c r="I115" s="79">
        <f>'Fattori CO2'!E$7*I41</f>
        <v>0</v>
      </c>
      <c r="J115" s="79">
        <f>'Fattori CO2'!F$7*J41</f>
        <v>4313</v>
      </c>
      <c r="K115" s="79">
        <f>'Fattori CO2'!G$7*K41</f>
        <v>26462</v>
      </c>
      <c r="L115" s="79">
        <f>'Fattori CO2'!H$7*L41</f>
        <v>0</v>
      </c>
      <c r="M115" s="68">
        <f t="shared" si="28"/>
        <v>37048</v>
      </c>
      <c r="N115" s="79">
        <f>'Fattori CO2'!J$7*N41</f>
        <v>0</v>
      </c>
      <c r="O115" s="79">
        <f>'Fattori CO2'!K$7*O41</f>
        <v>0</v>
      </c>
      <c r="P115" s="79">
        <f>'Fattori CO2'!L$7*P41</f>
        <v>0</v>
      </c>
      <c r="Q115" s="79">
        <f>'Fattori CO2'!M$7*Q41</f>
        <v>0</v>
      </c>
      <c r="R115" s="79">
        <f>'Fattori CO2'!N$7*R41</f>
        <v>0</v>
      </c>
      <c r="S115" s="79">
        <f>'Fattori CO2'!O$7*S41</f>
        <v>764</v>
      </c>
      <c r="T115" s="68">
        <f t="shared" si="30"/>
        <v>764</v>
      </c>
      <c r="U115" s="68">
        <f t="shared" si="31"/>
        <v>1212668.6912366913</v>
      </c>
    </row>
    <row r="116" spans="1:21" s="21" customFormat="1" ht="15.75">
      <c r="A116" s="22"/>
      <c r="B116" s="195" t="str">
        <f>Traduzione!A84</f>
        <v>Illuminazione pubblica</v>
      </c>
      <c r="C116" s="79">
        <f t="shared" si="41"/>
        <v>0</v>
      </c>
      <c r="D116" s="79">
        <f t="shared" si="42"/>
        <v>0</v>
      </c>
      <c r="E116" s="79">
        <f t="shared" si="43"/>
        <v>0</v>
      </c>
      <c r="F116" s="68">
        <f t="shared" si="26"/>
        <v>0</v>
      </c>
      <c r="G116" s="79">
        <f>'Fattori CO2'!C$7*G42</f>
        <v>0</v>
      </c>
      <c r="H116" s="79">
        <f>'Fattori CO2'!D$7*H42</f>
        <v>0</v>
      </c>
      <c r="I116" s="79">
        <f>'Fattori CO2'!E$7*I42</f>
        <v>0</v>
      </c>
      <c r="J116" s="79">
        <f>'Fattori CO2'!F$7*J42</f>
        <v>0</v>
      </c>
      <c r="K116" s="79">
        <f>'Fattori CO2'!G$7*K42</f>
        <v>0</v>
      </c>
      <c r="L116" s="79">
        <f>'Fattori CO2'!H$7*L42</f>
        <v>0</v>
      </c>
      <c r="M116" s="68">
        <f t="shared" si="28"/>
        <v>0</v>
      </c>
      <c r="N116" s="79">
        <f>'Fattori CO2'!J$7*N42</f>
        <v>0</v>
      </c>
      <c r="O116" s="79">
        <f>'Fattori CO2'!K$7*O42</f>
        <v>0</v>
      </c>
      <c r="P116" s="79">
        <f>'Fattori CO2'!L$7*P42</f>
        <v>0</v>
      </c>
      <c r="Q116" s="79">
        <f>'Fattori CO2'!M$7*Q42</f>
        <v>0</v>
      </c>
      <c r="R116" s="79">
        <f>'Fattori CO2'!N$7*R42</f>
        <v>0</v>
      </c>
      <c r="S116" s="79">
        <f>'Fattori CO2'!O$7*S42</f>
        <v>0</v>
      </c>
      <c r="T116" s="68">
        <f t="shared" si="30"/>
        <v>0</v>
      </c>
      <c r="U116" s="68">
        <f t="shared" si="31"/>
        <v>0</v>
      </c>
    </row>
    <row r="117" spans="1:21" s="21" customFormat="1" ht="15.75">
      <c r="A117" s="22"/>
      <c r="B117" s="65" t="str">
        <f>Traduzione!A85</f>
        <v>TRASPORTI</v>
      </c>
      <c r="C117" s="68">
        <f>SUM(C118:C121)</f>
        <v>139892.72972972973</v>
      </c>
      <c r="D117" s="68">
        <f>SUM(D118:D121)</f>
        <v>0</v>
      </c>
      <c r="E117" s="68">
        <f>SUM(E118:E121)</f>
        <v>0</v>
      </c>
      <c r="F117" s="68">
        <f t="shared" si="26"/>
        <v>139892.72972972973</v>
      </c>
      <c r="G117" s="68">
        <f aca="true" t="shared" si="44" ref="G117:L117">SUM(G118:G121)</f>
        <v>258354.00000000003</v>
      </c>
      <c r="H117" s="68">
        <f t="shared" si="44"/>
        <v>1877277</v>
      </c>
      <c r="I117" s="68">
        <f t="shared" si="44"/>
        <v>1293555</v>
      </c>
      <c r="J117" s="68">
        <f t="shared" si="44"/>
        <v>0</v>
      </c>
      <c r="K117" s="68">
        <f t="shared" si="44"/>
        <v>255934</v>
      </c>
      <c r="L117" s="68">
        <f t="shared" si="44"/>
        <v>0</v>
      </c>
      <c r="M117" s="68">
        <f t="shared" si="28"/>
        <v>3685120</v>
      </c>
      <c r="N117" s="68">
        <f aca="true" t="shared" si="45" ref="N117:S117">SUM(N118:N121)</f>
        <v>0</v>
      </c>
      <c r="O117" s="68">
        <f t="shared" si="45"/>
        <v>0</v>
      </c>
      <c r="P117" s="68">
        <f t="shared" si="45"/>
        <v>0</v>
      </c>
      <c r="Q117" s="68">
        <f t="shared" si="45"/>
        <v>0</v>
      </c>
      <c r="R117" s="68">
        <f t="shared" si="45"/>
        <v>0</v>
      </c>
      <c r="S117" s="68">
        <f t="shared" si="45"/>
        <v>0</v>
      </c>
      <c r="T117" s="68">
        <f t="shared" si="30"/>
        <v>0</v>
      </c>
      <c r="U117" s="68">
        <f t="shared" si="31"/>
        <v>3825012.7297297297</v>
      </c>
    </row>
    <row r="118" spans="1:21" s="21" customFormat="1" ht="30">
      <c r="A118" s="22"/>
      <c r="B118" s="195" t="str">
        <f>Traduzione!A86</f>
        <v>Trasporto di passeggeri su strada e altri servizi di trasporto passeggeri su strada (taxi, turismo, scuolabus, ecc)</v>
      </c>
      <c r="C118" s="79">
        <f>IF(C$48&gt;0,($S$128+$V$137)/C$48,0)*C44</f>
        <v>0</v>
      </c>
      <c r="D118" s="79">
        <f>IF(D$48&gt;0,($S$129)/D$48,0)*D44</f>
        <v>0</v>
      </c>
      <c r="E118" s="79">
        <f>IF(E$48&gt;0,($S$130)/E$48,0)*E44</f>
        <v>0</v>
      </c>
      <c r="F118" s="68">
        <f t="shared" si="26"/>
        <v>0</v>
      </c>
      <c r="G118" s="79">
        <f>'Fattori CO2'!C$7*G44</f>
        <v>0</v>
      </c>
      <c r="H118" s="79">
        <f>'Fattori CO2'!D$7*H44</f>
        <v>451230</v>
      </c>
      <c r="I118" s="79">
        <f>'Fattori CO2'!E$7*I44</f>
        <v>0</v>
      </c>
      <c r="J118" s="79">
        <f>'Fattori CO2'!F$7*J44</f>
        <v>0</v>
      </c>
      <c r="K118" s="79">
        <f>'Fattori CO2'!G$7*K44</f>
        <v>60600.00000000001</v>
      </c>
      <c r="L118" s="79">
        <f>'Fattori CO2'!H$7*L44</f>
        <v>0</v>
      </c>
      <c r="M118" s="68">
        <f t="shared" si="28"/>
        <v>511830</v>
      </c>
      <c r="N118" s="79">
        <f>'Fattori CO2'!J$7*N44</f>
        <v>0</v>
      </c>
      <c r="O118" s="79">
        <f>'Fattori CO2'!K$7*O44</f>
        <v>0</v>
      </c>
      <c r="P118" s="79">
        <f>'Fattori CO2'!L$7*P44</f>
        <v>0</v>
      </c>
      <c r="Q118" s="79">
        <f>'Fattori CO2'!M$7*Q44</f>
        <v>0</v>
      </c>
      <c r="R118" s="79">
        <f>'Fattori CO2'!N$7*R44</f>
        <v>0</v>
      </c>
      <c r="S118" s="79">
        <f>'Fattori CO2'!O$7*S44</f>
        <v>0</v>
      </c>
      <c r="T118" s="68">
        <f t="shared" si="30"/>
        <v>0</v>
      </c>
      <c r="U118" s="68">
        <f t="shared" si="31"/>
        <v>511830</v>
      </c>
    </row>
    <row r="119" spans="1:21" s="21" customFormat="1" ht="15.75">
      <c r="A119" s="22"/>
      <c r="B119" s="195" t="str">
        <f>Traduzione!A87</f>
        <v>Trasporto di merci su strada e servizi di trasloco</v>
      </c>
      <c r="C119" s="79">
        <f>IF(C$48&gt;0,($S$128+$V$137)/C$48,0)*C45</f>
        <v>132625.57493857495</v>
      </c>
      <c r="D119" s="79">
        <f>IF(D$48&gt;0,($S$129)/D$48,0)*D45</f>
        <v>0</v>
      </c>
      <c r="E119" s="79">
        <f>IF(E$48&gt;0,($S$130)/E$48,0)*E45</f>
        <v>0</v>
      </c>
      <c r="F119" s="68">
        <f t="shared" si="26"/>
        <v>132625.57493857495</v>
      </c>
      <c r="G119" s="79">
        <f>'Fattori CO2'!C$7*G45</f>
        <v>0</v>
      </c>
      <c r="H119" s="79">
        <f>'Fattori CO2'!D$7*H45</f>
        <v>766290</v>
      </c>
      <c r="I119" s="79">
        <f>'Fattori CO2'!E$7*I45</f>
        <v>176541</v>
      </c>
      <c r="J119" s="79">
        <f>'Fattori CO2'!F$7*J45</f>
        <v>0</v>
      </c>
      <c r="K119" s="79">
        <f>'Fattori CO2'!G$7*K45</f>
        <v>0</v>
      </c>
      <c r="L119" s="79">
        <f>'Fattori CO2'!H$7*L45</f>
        <v>0</v>
      </c>
      <c r="M119" s="68">
        <f t="shared" si="28"/>
        <v>942831</v>
      </c>
      <c r="N119" s="79">
        <f>'Fattori CO2'!J$7*N45</f>
        <v>0</v>
      </c>
      <c r="O119" s="79">
        <f>'Fattori CO2'!K$7*O45</f>
        <v>0</v>
      </c>
      <c r="P119" s="79">
        <f>'Fattori CO2'!L$7*P45</f>
        <v>0</v>
      </c>
      <c r="Q119" s="79">
        <f>'Fattori CO2'!M$7*Q45</f>
        <v>0</v>
      </c>
      <c r="R119" s="79">
        <f>'Fattori CO2'!N$7*R45</f>
        <v>0</v>
      </c>
      <c r="S119" s="79">
        <f>'Fattori CO2'!O$7*S45</f>
        <v>0</v>
      </c>
      <c r="T119" s="68">
        <f t="shared" si="30"/>
        <v>0</v>
      </c>
      <c r="U119" s="68">
        <f t="shared" si="31"/>
        <v>1075456.574938575</v>
      </c>
    </row>
    <row r="120" spans="1:21" s="21" customFormat="1" ht="15.75">
      <c r="A120" s="22"/>
      <c r="B120" s="195" t="str">
        <f>Traduzione!A88</f>
        <v>Altra flotta per il servizio pubblico e privato</v>
      </c>
      <c r="C120" s="79">
        <f>IF(C$48&gt;0,($S$128+$V$137)/C$48,0)*C46</f>
        <v>7267.154791154791</v>
      </c>
      <c r="D120" s="79">
        <f>IF(D$48&gt;0,($S$129)/D$48,0)*D46</f>
        <v>0</v>
      </c>
      <c r="E120" s="79">
        <f>IF(E$48&gt;0,($S$130)/E$48,0)*E46</f>
        <v>0</v>
      </c>
      <c r="F120" s="68">
        <f t="shared" si="26"/>
        <v>7267.154791154791</v>
      </c>
      <c r="G120" s="79">
        <f>'Fattori CO2'!C$7*G46</f>
        <v>258354.00000000003</v>
      </c>
      <c r="H120" s="79">
        <f>'Fattori CO2'!D$7*H46</f>
        <v>211998</v>
      </c>
      <c r="I120" s="79">
        <f>'Fattori CO2'!E$7*I46</f>
        <v>0</v>
      </c>
      <c r="J120" s="79">
        <f>'Fattori CO2'!F$7*J46</f>
        <v>0</v>
      </c>
      <c r="K120" s="79">
        <f>'Fattori CO2'!G$7*K46</f>
        <v>0</v>
      </c>
      <c r="L120" s="79">
        <f>'Fattori CO2'!H$7*L46</f>
        <v>0</v>
      </c>
      <c r="M120" s="68">
        <f t="shared" si="28"/>
        <v>470352</v>
      </c>
      <c r="N120" s="79">
        <f>'Fattori CO2'!J$7*N46</f>
        <v>0</v>
      </c>
      <c r="O120" s="79">
        <f>'Fattori CO2'!K$7*O46</f>
        <v>0</v>
      </c>
      <c r="P120" s="79">
        <f>'Fattori CO2'!L$7*P46</f>
        <v>0</v>
      </c>
      <c r="Q120" s="79">
        <f>'Fattori CO2'!M$7*Q46</f>
        <v>0</v>
      </c>
      <c r="R120" s="79">
        <f>'Fattori CO2'!N$7*R46</f>
        <v>0</v>
      </c>
      <c r="S120" s="79">
        <f>'Fattori CO2'!O$7*S46</f>
        <v>0</v>
      </c>
      <c r="T120" s="68">
        <f t="shared" si="30"/>
        <v>0</v>
      </c>
      <c r="U120" s="68">
        <f t="shared" si="31"/>
        <v>477619.1547911548</v>
      </c>
    </row>
    <row r="121" spans="1:21" s="21" customFormat="1" ht="15.75">
      <c r="A121" s="22"/>
      <c r="B121" s="195" t="str">
        <f>Traduzione!A89</f>
        <v>Trasporto privato</v>
      </c>
      <c r="C121" s="79">
        <f>IF(C$48&gt;0,($S$128+$V$137)/C$48,0)*C47</f>
        <v>0</v>
      </c>
      <c r="D121" s="79">
        <f>IF(D$48&gt;0,($S$129)/D$48,0)*D47</f>
        <v>0</v>
      </c>
      <c r="E121" s="79">
        <f>IF(E$48&gt;0,($S$130)/E$48,0)*E47</f>
        <v>0</v>
      </c>
      <c r="F121" s="68">
        <f t="shared" si="26"/>
        <v>0</v>
      </c>
      <c r="G121" s="79">
        <f>'Fattori CO2'!C$7*G47</f>
        <v>0</v>
      </c>
      <c r="H121" s="79">
        <f>'Fattori CO2'!D$7*H47</f>
        <v>447759</v>
      </c>
      <c r="I121" s="79">
        <f>'Fattori CO2'!E$7*I47</f>
        <v>1117014</v>
      </c>
      <c r="J121" s="79">
        <f>'Fattori CO2'!F$7*J47</f>
        <v>0</v>
      </c>
      <c r="K121" s="79">
        <f>'Fattori CO2'!G$7*K47</f>
        <v>195334</v>
      </c>
      <c r="L121" s="79">
        <f>'Fattori CO2'!H$7*L47</f>
        <v>0</v>
      </c>
      <c r="M121" s="68">
        <f t="shared" si="28"/>
        <v>1760107</v>
      </c>
      <c r="N121" s="79">
        <f>'Fattori CO2'!J$7*N47</f>
        <v>0</v>
      </c>
      <c r="O121" s="79">
        <f>'Fattori CO2'!K$7*O47</f>
        <v>0</v>
      </c>
      <c r="P121" s="79">
        <f>'Fattori CO2'!L$7*P47</f>
        <v>0</v>
      </c>
      <c r="Q121" s="79">
        <f>'Fattori CO2'!M$7*Q47</f>
        <v>0</v>
      </c>
      <c r="R121" s="79">
        <f>'Fattori CO2'!N$7*R47</f>
        <v>0</v>
      </c>
      <c r="S121" s="79">
        <f>'Fattori CO2'!O$7*S47</f>
        <v>0</v>
      </c>
      <c r="T121" s="68">
        <f t="shared" si="30"/>
        <v>0</v>
      </c>
      <c r="U121" s="68">
        <f t="shared" si="31"/>
        <v>1760107</v>
      </c>
    </row>
    <row r="122" spans="1:21" s="21" customFormat="1" ht="15.75">
      <c r="A122" s="22"/>
      <c r="B122" s="77" t="str">
        <f>Traduzione!A117</f>
        <v>TOTALE PER IL MERCATO INTERNO</v>
      </c>
      <c r="C122" s="69">
        <f>C91+C101+C104+C108+C117</f>
        <v>7394330.000000001</v>
      </c>
      <c r="D122" s="69">
        <f>D91+D101+D104+D108+D117</f>
        <v>0</v>
      </c>
      <c r="E122" s="69">
        <f>E91+E101+E104+E108+E117</f>
        <v>0</v>
      </c>
      <c r="F122" s="68">
        <f t="shared" si="26"/>
        <v>7394330.000000001</v>
      </c>
      <c r="G122" s="69">
        <f aca="true" t="shared" si="46" ref="G122:L122">G91+G101+G104+G108+G117</f>
        <v>708102.0000000001</v>
      </c>
      <c r="H122" s="69">
        <f t="shared" si="46"/>
        <v>2222508</v>
      </c>
      <c r="I122" s="69">
        <f t="shared" si="46"/>
        <v>1294551</v>
      </c>
      <c r="J122" s="69">
        <f t="shared" si="46"/>
        <v>1078023</v>
      </c>
      <c r="K122" s="69">
        <f t="shared" si="46"/>
        <v>730230</v>
      </c>
      <c r="L122" s="69">
        <f t="shared" si="46"/>
        <v>544452</v>
      </c>
      <c r="M122" s="68">
        <f t="shared" si="28"/>
        <v>6577866</v>
      </c>
      <c r="N122" s="69">
        <f aca="true" t="shared" si="47" ref="N122:S122">N91+N101+N104+N108+N117</f>
        <v>0</v>
      </c>
      <c r="O122" s="69">
        <f t="shared" si="47"/>
        <v>0</v>
      </c>
      <c r="P122" s="69">
        <f t="shared" si="47"/>
        <v>0</v>
      </c>
      <c r="Q122" s="69">
        <f t="shared" si="47"/>
        <v>0</v>
      </c>
      <c r="R122" s="69">
        <f t="shared" si="47"/>
        <v>0</v>
      </c>
      <c r="S122" s="69">
        <f t="shared" si="47"/>
        <v>132172</v>
      </c>
      <c r="T122" s="68">
        <f t="shared" si="30"/>
        <v>132172</v>
      </c>
      <c r="U122" s="68">
        <f t="shared" si="31"/>
        <v>14104368</v>
      </c>
    </row>
    <row r="123" spans="2:23" s="55" customFormat="1" ht="15">
      <c r="B123" s="67"/>
      <c r="C123" s="66"/>
      <c r="D123" s="66"/>
      <c r="E123" s="66"/>
      <c r="F123" s="66"/>
      <c r="G123" s="66"/>
      <c r="H123" s="66"/>
      <c r="I123" s="66"/>
      <c r="J123" s="66"/>
      <c r="K123" s="66"/>
      <c r="L123" s="66"/>
      <c r="M123" s="66"/>
      <c r="N123" s="66"/>
      <c r="O123" s="66"/>
      <c r="P123" s="66"/>
      <c r="Q123" s="66"/>
      <c r="R123" s="66"/>
      <c r="S123" s="66"/>
      <c r="T123" s="66"/>
      <c r="U123" s="66"/>
      <c r="V123" s="66"/>
      <c r="W123" s="66"/>
    </row>
    <row r="124" spans="2:31" s="90" customFormat="1" ht="31.5">
      <c r="B124" s="100" t="str">
        <f>Traduzione!A147</f>
        <v>EMISSIONI DI CO2 DA PRODUZIONE</v>
      </c>
      <c r="C124" s="101"/>
      <c r="D124" s="101"/>
      <c r="E124" s="101"/>
      <c r="F124" s="101"/>
      <c r="G124" s="101"/>
      <c r="H124" s="101"/>
      <c r="I124" s="101"/>
      <c r="J124" s="101"/>
      <c r="K124" s="101"/>
      <c r="L124" s="101"/>
      <c r="M124" s="101"/>
      <c r="N124" s="101"/>
      <c r="O124" s="101"/>
      <c r="P124" s="101"/>
      <c r="Q124" s="101"/>
      <c r="R124" s="101"/>
      <c r="S124" s="102" t="str">
        <f>Traduzione!$A$17</f>
        <v>[t CO2]</v>
      </c>
      <c r="T124" s="103"/>
      <c r="U124" s="104"/>
      <c r="V124" s="104"/>
      <c r="W124" s="102" t="str">
        <f>Traduzione!$A$19</f>
        <v>[t CO2/MWh]</v>
      </c>
      <c r="X124" s="96"/>
      <c r="Y124" s="96"/>
      <c r="Z124" s="96"/>
      <c r="AA124" s="96"/>
      <c r="AB124" s="96"/>
      <c r="AC124" s="96"/>
      <c r="AD124" s="96"/>
      <c r="AE124" s="96"/>
    </row>
    <row r="125" spans="2:31" s="55" customFormat="1" ht="30" customHeight="1">
      <c r="B125" s="264" t="str">
        <f>Traduzione!A120</f>
        <v>SETTORE DI PRODUZIONE</v>
      </c>
      <c r="C125" s="259" t="str">
        <f>Traduzione!A142</f>
        <v>FONTE ENERGIA PRIMARIA</v>
      </c>
      <c r="D125" s="260"/>
      <c r="E125" s="260"/>
      <c r="F125" s="260"/>
      <c r="G125" s="260"/>
      <c r="H125" s="260"/>
      <c r="I125" s="260"/>
      <c r="J125" s="260"/>
      <c r="K125" s="260"/>
      <c r="L125" s="260"/>
      <c r="M125" s="260"/>
      <c r="N125" s="260"/>
      <c r="O125" s="260"/>
      <c r="P125" s="260"/>
      <c r="Q125" s="260"/>
      <c r="R125" s="260"/>
      <c r="S125" s="261"/>
      <c r="T125" s="64"/>
      <c r="U125" s="294" t="str">
        <f>Traduzione!A122</f>
        <v>Produzione di energia</v>
      </c>
      <c r="V125" s="295"/>
      <c r="W125" s="262" t="str">
        <f>Traduzione!A149</f>
        <v>FATTORI EMISSIONI CO2</v>
      </c>
      <c r="X125" s="61"/>
      <c r="Y125" s="61"/>
      <c r="Z125" s="61"/>
      <c r="AA125" s="61"/>
      <c r="AB125" s="61"/>
      <c r="AC125" s="61"/>
      <c r="AD125" s="61"/>
      <c r="AE125" s="61"/>
    </row>
    <row r="126" spans="2:31" s="55" customFormat="1" ht="15" customHeight="1">
      <c r="B126" s="265"/>
      <c r="C126" s="259" t="str">
        <f>Traduzione!A98</f>
        <v>Combustibili fossili</v>
      </c>
      <c r="D126" s="260"/>
      <c r="E126" s="260"/>
      <c r="F126" s="260"/>
      <c r="G126" s="260"/>
      <c r="H126" s="260"/>
      <c r="I126" s="261"/>
      <c r="J126" s="259" t="str">
        <f>Traduzione!A107</f>
        <v>Fonti di energia rinnovabile</v>
      </c>
      <c r="K126" s="260"/>
      <c r="L126" s="260"/>
      <c r="M126" s="260"/>
      <c r="N126" s="260"/>
      <c r="O126" s="260"/>
      <c r="P126" s="260"/>
      <c r="Q126" s="260"/>
      <c r="R126" s="261"/>
      <c r="S126" s="292" t="str">
        <f>Traduzione!A118</f>
        <v>TOTALE</v>
      </c>
      <c r="T126" s="64"/>
      <c r="U126" s="296"/>
      <c r="V126" s="297"/>
      <c r="W126" s="291"/>
      <c r="X126" s="61"/>
      <c r="Y126" s="61"/>
      <c r="Z126" s="61"/>
      <c r="AA126" s="61"/>
      <c r="AB126" s="61"/>
      <c r="AC126" s="61"/>
      <c r="AD126" s="61"/>
      <c r="AE126" s="61"/>
    </row>
    <row r="127" spans="2:31" s="55" customFormat="1" ht="69.75" customHeight="1">
      <c r="B127" s="65" t="str">
        <f>Traduzione!A122</f>
        <v>Produzione di energia</v>
      </c>
      <c r="C127" s="111" t="str">
        <f>Traduzione!A99</f>
        <v>Olio combustibile</v>
      </c>
      <c r="D127" s="111" t="str">
        <f>Traduzione!A100</f>
        <v>Diesel</v>
      </c>
      <c r="E127" s="111" t="str">
        <f>Traduzione!A101</f>
        <v>Benzina</v>
      </c>
      <c r="F127" s="111" t="str">
        <f>Traduzione!A102</f>
        <v>GPL</v>
      </c>
      <c r="G127" s="111" t="str">
        <f>Traduzione!A103</f>
        <v>Gas naturali</v>
      </c>
      <c r="H127" s="111" t="str">
        <f>Traduzione!A104</f>
        <v>Carbone</v>
      </c>
      <c r="I127" s="111" t="str">
        <f>Traduzione!A116</f>
        <v>Totale parziale</v>
      </c>
      <c r="J127" s="111" t="str">
        <f>Traduzione!A108</f>
        <v>Idroelettrico</v>
      </c>
      <c r="K127" s="111" t="str">
        <f>Traduzione!A109</f>
        <v>Eolico</v>
      </c>
      <c r="L127" s="111" t="str">
        <f>Traduzione!A110</f>
        <v>Solare</v>
      </c>
      <c r="M127" s="111" t="str">
        <f>Traduzione!A111</f>
        <v>Geotermico</v>
      </c>
      <c r="N127" s="111" t="str">
        <f>Traduzione!A112</f>
        <v>Oceanico</v>
      </c>
      <c r="O127" s="111" t="str">
        <f>Traduzione!A113</f>
        <v>Biomassa</v>
      </c>
      <c r="P127" s="111" t="str">
        <f>Traduzione!A114</f>
        <v>Rifiuti urbani</v>
      </c>
      <c r="Q127" s="111" t="str">
        <f>Traduzione!A115</f>
        <v>Recupero di energia</v>
      </c>
      <c r="R127" s="111" t="str">
        <f>Traduzione!A116</f>
        <v>Totale parziale</v>
      </c>
      <c r="S127" s="292"/>
      <c r="T127" s="64"/>
      <c r="U127" s="298"/>
      <c r="V127" s="299"/>
      <c r="W127" s="263"/>
      <c r="X127" s="61"/>
      <c r="Y127" s="61"/>
      <c r="Z127" s="61"/>
      <c r="AA127" s="61"/>
      <c r="AB127" s="61"/>
      <c r="AC127" s="61"/>
      <c r="AD127" s="61"/>
      <c r="AE127" s="61"/>
    </row>
    <row r="128" spans="2:31" s="55" customFormat="1" ht="15.75">
      <c r="B128" s="196" t="str">
        <f>Traduzione!A123</f>
        <v>Elettricità</v>
      </c>
      <c r="C128" s="200">
        <f>'Fattori CO2'!C$7*C67</f>
        <v>2793627.0000000005</v>
      </c>
      <c r="D128" s="200">
        <f>'Fattori CO2'!D$7*D67</f>
        <v>102795</v>
      </c>
      <c r="E128" s="200">
        <f>'Fattori CO2'!E$7*E67</f>
        <v>0</v>
      </c>
      <c r="F128" s="200">
        <f>'Fattori CO2'!F$7*F67</f>
        <v>1781950</v>
      </c>
      <c r="G128" s="200">
        <f>'Fattori CO2'!G$7*G67</f>
        <v>0</v>
      </c>
      <c r="H128" s="200">
        <f>'Fattori CO2'!H$7*H67</f>
        <v>1195812</v>
      </c>
      <c r="I128" s="63">
        <f>SUM(C128:H128)</f>
        <v>5874184</v>
      </c>
      <c r="J128" s="200">
        <f>'Fattori CO2'!J$7*J67</f>
        <v>0</v>
      </c>
      <c r="K128" s="200">
        <f>'Fattori CO2'!K$7*K67</f>
        <v>0</v>
      </c>
      <c r="L128" s="200">
        <f>'Fattori CO2'!L$7*L67</f>
        <v>0</v>
      </c>
      <c r="M128" s="200">
        <f>'Fattori CO2'!M$7*M67</f>
        <v>0</v>
      </c>
      <c r="N128" s="200">
        <f>'Fattori CO2'!N$7*N67</f>
        <v>0</v>
      </c>
      <c r="O128" s="200">
        <f>'Fattori CO2'!O$7*O67</f>
        <v>362136</v>
      </c>
      <c r="P128" s="200">
        <f>'Fattori CO2'!P$7*P67</f>
        <v>969870</v>
      </c>
      <c r="Q128" s="200">
        <f>'Fattori CO2'!Q$7*Q67</f>
        <v>0</v>
      </c>
      <c r="R128" s="63">
        <f>SUM(J128:Q128)</f>
        <v>1332006</v>
      </c>
      <c r="S128" s="63">
        <f>I128+R128</f>
        <v>7206190</v>
      </c>
      <c r="T128" s="62"/>
      <c r="U128" s="300" t="str">
        <f>Traduzione!A123</f>
        <v>Elettricità</v>
      </c>
      <c r="V128" s="301"/>
      <c r="W128" s="201">
        <f>IF(S58&gt;0,S128/S58,0)</f>
        <v>0.41954995342338147</v>
      </c>
      <c r="X128" s="61"/>
      <c r="Y128" s="61"/>
      <c r="Z128" s="61"/>
      <c r="AA128" s="61"/>
      <c r="AB128" s="61"/>
      <c r="AC128" s="61"/>
      <c r="AD128" s="61"/>
      <c r="AE128" s="61"/>
    </row>
    <row r="129" spans="2:31" s="55" customFormat="1" ht="15.75">
      <c r="B129" s="196" t="str">
        <f>Traduzione!A124</f>
        <v>Caldo</v>
      </c>
      <c r="C129" s="200">
        <f>'Fattori CO2'!C$7*C68</f>
        <v>0</v>
      </c>
      <c r="D129" s="200">
        <f>'Fattori CO2'!D$7*D68</f>
        <v>0</v>
      </c>
      <c r="E129" s="200">
        <f>'Fattori CO2'!E$7*E68</f>
        <v>0</v>
      </c>
      <c r="F129" s="200">
        <f>'Fattori CO2'!F$7*F68</f>
        <v>0</v>
      </c>
      <c r="G129" s="200">
        <f>'Fattori CO2'!G$7*G68</f>
        <v>0</v>
      </c>
      <c r="H129" s="200">
        <f>'Fattori CO2'!H$7*H68</f>
        <v>0</v>
      </c>
      <c r="I129" s="63">
        <f>SUM(C129:H129)</f>
        <v>0</v>
      </c>
      <c r="J129" s="200">
        <f>'Fattori CO2'!J$7*J68</f>
        <v>0</v>
      </c>
      <c r="K129" s="200">
        <f>'Fattori CO2'!K$7*K68</f>
        <v>0</v>
      </c>
      <c r="L129" s="200">
        <f>'Fattori CO2'!L$7*L68</f>
        <v>0</v>
      </c>
      <c r="M129" s="200">
        <f>'Fattori CO2'!M$7*M68</f>
        <v>0</v>
      </c>
      <c r="N129" s="200">
        <f>'Fattori CO2'!N$7*N68</f>
        <v>0</v>
      </c>
      <c r="O129" s="200">
        <f>'Fattori CO2'!O$7*O68</f>
        <v>0</v>
      </c>
      <c r="P129" s="200">
        <f>'Fattori CO2'!P$7*P68</f>
        <v>0</v>
      </c>
      <c r="Q129" s="200">
        <f>'Fattori CO2'!Q$7*Q68</f>
        <v>0</v>
      </c>
      <c r="R129" s="63">
        <f>SUM(J129:Q129)</f>
        <v>0</v>
      </c>
      <c r="S129" s="63">
        <f>I129+R129</f>
        <v>0</v>
      </c>
      <c r="T129" s="62"/>
      <c r="U129" s="293" t="str">
        <f>Traduzione!A124</f>
        <v>Caldo</v>
      </c>
      <c r="V129" s="293"/>
      <c r="W129" s="201">
        <f>IF(S59&gt;0,S129/S59,0)</f>
        <v>0</v>
      </c>
      <c r="X129" s="61"/>
      <c r="Y129" s="61"/>
      <c r="Z129" s="61"/>
      <c r="AA129" s="61"/>
      <c r="AB129" s="61"/>
      <c r="AC129" s="61"/>
      <c r="AD129" s="61"/>
      <c r="AE129" s="61"/>
    </row>
    <row r="130" spans="2:31" s="55" customFormat="1" ht="15.75">
      <c r="B130" s="196" t="str">
        <f>Traduzione!A125</f>
        <v>Freddo</v>
      </c>
      <c r="C130" s="200">
        <f>'Fattori CO2'!C$7*C69</f>
        <v>0</v>
      </c>
      <c r="D130" s="200">
        <f>'Fattori CO2'!D$7*D69</f>
        <v>0</v>
      </c>
      <c r="E130" s="200">
        <f>'Fattori CO2'!E$7*E69</f>
        <v>0</v>
      </c>
      <c r="F130" s="200">
        <f>'Fattori CO2'!F$7*F69</f>
        <v>0</v>
      </c>
      <c r="G130" s="200">
        <f>'Fattori CO2'!G$7*G69</f>
        <v>0</v>
      </c>
      <c r="H130" s="200">
        <f>'Fattori CO2'!H$7*H69</f>
        <v>0</v>
      </c>
      <c r="I130" s="63">
        <f>SUM(C130:H130)</f>
        <v>0</v>
      </c>
      <c r="J130" s="200">
        <f>'Fattori CO2'!J$7*J69</f>
        <v>0</v>
      </c>
      <c r="K130" s="200">
        <f>'Fattori CO2'!K$7*K69</f>
        <v>0</v>
      </c>
      <c r="L130" s="200">
        <f>'Fattori CO2'!L$7*L69</f>
        <v>0</v>
      </c>
      <c r="M130" s="200">
        <f>'Fattori CO2'!M$7*M69</f>
        <v>0</v>
      </c>
      <c r="N130" s="200">
        <f>'Fattori CO2'!N$7*N69</f>
        <v>0</v>
      </c>
      <c r="O130" s="200">
        <f>'Fattori CO2'!O$7*O69</f>
        <v>0</v>
      </c>
      <c r="P130" s="200">
        <f>'Fattori CO2'!P$7*P69</f>
        <v>0</v>
      </c>
      <c r="Q130" s="200">
        <f>'Fattori CO2'!Q$7*Q69</f>
        <v>0</v>
      </c>
      <c r="R130" s="63">
        <f>SUM(J130:Q130)</f>
        <v>0</v>
      </c>
      <c r="S130" s="63">
        <f>I130+R130</f>
        <v>0</v>
      </c>
      <c r="T130" s="62"/>
      <c r="U130" s="293" t="str">
        <f>Traduzione!A125</f>
        <v>Freddo</v>
      </c>
      <c r="V130" s="293"/>
      <c r="W130" s="201">
        <f>IF(S60&gt;0,S130/S60,0)</f>
        <v>0</v>
      </c>
      <c r="X130" s="61"/>
      <c r="Y130" s="61"/>
      <c r="Z130" s="61"/>
      <c r="AA130" s="61"/>
      <c r="AB130" s="61"/>
      <c r="AC130" s="61"/>
      <c r="AD130" s="61"/>
      <c r="AE130" s="61"/>
    </row>
    <row r="131" spans="2:30" s="55" customFormat="1" ht="15.75">
      <c r="B131" s="74" t="str">
        <f>Traduzione!A118</f>
        <v>TOTALE</v>
      </c>
      <c r="C131" s="57">
        <f aca="true" t="shared" si="48" ref="C131:S131">SUM(C128:C130)</f>
        <v>2793627.0000000005</v>
      </c>
      <c r="D131" s="57">
        <f t="shared" si="48"/>
        <v>102795</v>
      </c>
      <c r="E131" s="57">
        <f t="shared" si="48"/>
        <v>0</v>
      </c>
      <c r="F131" s="57">
        <f t="shared" si="48"/>
        <v>1781950</v>
      </c>
      <c r="G131" s="57">
        <f t="shared" si="48"/>
        <v>0</v>
      </c>
      <c r="H131" s="57">
        <f t="shared" si="48"/>
        <v>1195812</v>
      </c>
      <c r="I131" s="57">
        <f t="shared" si="48"/>
        <v>5874184</v>
      </c>
      <c r="J131" s="57">
        <f t="shared" si="48"/>
        <v>0</v>
      </c>
      <c r="K131" s="57">
        <f t="shared" si="48"/>
        <v>0</v>
      </c>
      <c r="L131" s="57">
        <f t="shared" si="48"/>
        <v>0</v>
      </c>
      <c r="M131" s="57">
        <f t="shared" si="48"/>
        <v>0</v>
      </c>
      <c r="N131" s="57">
        <f t="shared" si="48"/>
        <v>0</v>
      </c>
      <c r="O131" s="57">
        <f t="shared" si="48"/>
        <v>362136</v>
      </c>
      <c r="P131" s="57">
        <f t="shared" si="48"/>
        <v>969870</v>
      </c>
      <c r="Q131" s="57">
        <f t="shared" si="48"/>
        <v>0</v>
      </c>
      <c r="R131" s="57">
        <f t="shared" si="48"/>
        <v>1332006</v>
      </c>
      <c r="S131" s="57">
        <f t="shared" si="48"/>
        <v>7206190</v>
      </c>
      <c r="T131" s="60"/>
      <c r="U131" s="60"/>
      <c r="V131" s="61"/>
      <c r="W131" s="61"/>
      <c r="X131" s="61"/>
      <c r="Y131" s="61"/>
      <c r="Z131" s="61"/>
      <c r="AA131" s="61"/>
      <c r="AB131" s="61"/>
      <c r="AC131" s="60"/>
      <c r="AD131" s="61"/>
    </row>
    <row r="132" s="59" customFormat="1" ht="15">
      <c r="B132" s="78"/>
    </row>
    <row r="133" spans="2:28" s="90" customFormat="1" ht="31.5">
      <c r="B133" s="91" t="str">
        <f>Traduzione!A146</f>
        <v>EMISSIONI DI CO2</v>
      </c>
      <c r="C133" s="93"/>
      <c r="D133" s="93"/>
      <c r="E133" s="93"/>
      <c r="F133" s="93"/>
      <c r="G133" s="93"/>
      <c r="H133" s="93"/>
      <c r="I133" s="94"/>
      <c r="M133" s="94"/>
      <c r="Y133" s="92" t="str">
        <f>Traduzione!$A$17</f>
        <v>[t CO2]</v>
      </c>
      <c r="AB133" s="92" t="str">
        <f>Traduzione!$A$17</f>
        <v>[t CO2]</v>
      </c>
    </row>
    <row r="134" spans="2:28" s="55" customFormat="1" ht="30" customHeight="1">
      <c r="B134" s="269" t="str">
        <f>Traduzione!A122</f>
        <v>Produzione di energia</v>
      </c>
      <c r="C134" s="274" t="str">
        <f>Traduzione!A142</f>
        <v>FONTE ENERGIA PRIMARIA</v>
      </c>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6"/>
      <c r="AA134" s="262" t="str">
        <f>Traduzione!A150</f>
        <v>Emissioni di CO2 da impianti ETS inclusi nei calcoli per l'uso finale di energia</v>
      </c>
      <c r="AB134" s="262" t="str">
        <f>Traduzione!A151</f>
        <v>Emissioni di CO2 da impianti ETS inclusi nei calcoli per la produzione di energia secondaria</v>
      </c>
    </row>
    <row r="135" spans="2:28" s="55" customFormat="1" ht="15" customHeight="1">
      <c r="B135" s="270"/>
      <c r="C135" s="274" t="str">
        <f>Traduzione!A98</f>
        <v>Combustibili fossili</v>
      </c>
      <c r="D135" s="275"/>
      <c r="E135" s="275"/>
      <c r="F135" s="275"/>
      <c r="G135" s="275"/>
      <c r="H135" s="275"/>
      <c r="I135" s="276"/>
      <c r="J135" s="274" t="str">
        <f>Traduzione!A107</f>
        <v>Fonti di energia rinnovabile</v>
      </c>
      <c r="K135" s="275"/>
      <c r="L135" s="275"/>
      <c r="M135" s="275"/>
      <c r="N135" s="275"/>
      <c r="O135" s="275"/>
      <c r="P135" s="275"/>
      <c r="Q135" s="275"/>
      <c r="R135" s="276"/>
      <c r="S135" s="266" t="str">
        <f>Traduzione!A123</f>
        <v>Elettricità</v>
      </c>
      <c r="T135" s="267"/>
      <c r="U135" s="267"/>
      <c r="V135" s="268"/>
      <c r="W135" s="114" t="str">
        <f>Traduzione!A124</f>
        <v>Caldo</v>
      </c>
      <c r="X135" s="114" t="str">
        <f>Traduzione!A125</f>
        <v>Freddo</v>
      </c>
      <c r="Y135" s="241" t="str">
        <f>Traduzione!A118</f>
        <v>TOTALE</v>
      </c>
      <c r="AA135" s="291"/>
      <c r="AB135" s="291"/>
    </row>
    <row r="136" spans="2:28" s="55" customFormat="1" ht="90.75" customHeight="1">
      <c r="B136" s="271"/>
      <c r="C136" s="112" t="str">
        <f>Traduzione!A99</f>
        <v>Olio combustibile</v>
      </c>
      <c r="D136" s="112" t="str">
        <f>Traduzione!A100</f>
        <v>Diesel</v>
      </c>
      <c r="E136" s="112" t="str">
        <f>Traduzione!A101</f>
        <v>Benzina</v>
      </c>
      <c r="F136" s="112" t="str">
        <f>Traduzione!A102</f>
        <v>GPL</v>
      </c>
      <c r="G136" s="112" t="str">
        <f>Traduzione!A103</f>
        <v>Gas naturali</v>
      </c>
      <c r="H136" s="112" t="str">
        <f>Traduzione!A104</f>
        <v>Carbone</v>
      </c>
      <c r="I136" s="112" t="str">
        <f>Traduzione!A116</f>
        <v>Totale parziale</v>
      </c>
      <c r="J136" s="112" t="str">
        <f>Traduzione!A108</f>
        <v>Idroelettrico</v>
      </c>
      <c r="K136" s="112" t="str">
        <f>Traduzione!A109</f>
        <v>Eolico</v>
      </c>
      <c r="L136" s="112" t="str">
        <f>Traduzione!A110</f>
        <v>Solare</v>
      </c>
      <c r="M136" s="112" t="str">
        <f>Traduzione!A111</f>
        <v>Geotermico</v>
      </c>
      <c r="N136" s="112" t="str">
        <f>Traduzione!A112</f>
        <v>Oceanico</v>
      </c>
      <c r="O136" s="112" t="str">
        <f>Traduzione!A113</f>
        <v>Biomassa</v>
      </c>
      <c r="P136" s="112" t="str">
        <f>Traduzione!A114</f>
        <v>Rifiuti urbani</v>
      </c>
      <c r="Q136" s="112" t="str">
        <f>Traduzione!A115</f>
        <v>Recupero di energia</v>
      </c>
      <c r="R136" s="112" t="str">
        <f>Traduzione!A116</f>
        <v>Totale parziale</v>
      </c>
      <c r="S136" s="58" t="str">
        <f>Traduzione!A144</f>
        <v>Elettricità importata (cavo)</v>
      </c>
      <c r="T136" s="58" t="str">
        <f>Traduzione!A145</f>
        <v>Elettricità esportata (cavo)</v>
      </c>
      <c r="U136" s="58" t="str">
        <f>Traduzione!A136</f>
        <v>Riesportazione e consumo esterno</v>
      </c>
      <c r="V136" s="110" t="str">
        <f>Traduzione!A116</f>
        <v>Totale parziale</v>
      </c>
      <c r="W136" s="110" t="str">
        <f>Traduzione!A136</f>
        <v>Riesportazione e consumo esterno</v>
      </c>
      <c r="X136" s="110" t="str">
        <f>Traduzione!A136</f>
        <v>Riesportazione e consumo esterno</v>
      </c>
      <c r="Y136" s="241"/>
      <c r="AA136" s="263"/>
      <c r="AB136" s="263"/>
    </row>
    <row r="137" spans="2:28" s="55" customFormat="1" ht="15.75">
      <c r="B137" s="113" t="str">
        <f>Traduzione!A118</f>
        <v>TOTALE</v>
      </c>
      <c r="C137" s="197">
        <f>'Fattori CO2'!C$7*C76</f>
        <v>3501729.0000000005</v>
      </c>
      <c r="D137" s="197">
        <f>'Fattori CO2'!D$7*D76</f>
        <v>2325303</v>
      </c>
      <c r="E137" s="197">
        <f>'Fattori CO2'!E$7*E76</f>
        <v>1294551</v>
      </c>
      <c r="F137" s="197">
        <f>'Fattori CO2'!F$7*F76</f>
        <v>2859973</v>
      </c>
      <c r="G137" s="197">
        <f>'Fattori CO2'!G$7*G76</f>
        <v>730230</v>
      </c>
      <c r="H137" s="197">
        <f>'Fattori CO2'!H$7*H76</f>
        <v>1740264</v>
      </c>
      <c r="I137" s="57">
        <f>SUM(C137:H137)</f>
        <v>12452050</v>
      </c>
      <c r="J137" s="197">
        <f>'Fattori CO2'!J$7*J76</f>
        <v>0</v>
      </c>
      <c r="K137" s="197">
        <f>'Fattori CO2'!K$7*K76</f>
        <v>0</v>
      </c>
      <c r="L137" s="197">
        <f>'Fattori CO2'!L$7*L76</f>
        <v>0</v>
      </c>
      <c r="M137" s="197">
        <f>'Fattori CO2'!M$7*M76</f>
        <v>0</v>
      </c>
      <c r="N137" s="197">
        <f>'Fattori CO2'!N$7*N76</f>
        <v>0</v>
      </c>
      <c r="O137" s="197">
        <f>'Fattori CO2'!O$7*O76</f>
        <v>494308</v>
      </c>
      <c r="P137" s="197">
        <f>'Fattori CO2'!P$7*P76</f>
        <v>969870</v>
      </c>
      <c r="Q137" s="197">
        <f>'Fattori CO2'!Q$7*Q76</f>
        <v>0</v>
      </c>
      <c r="R137" s="57">
        <f>SUM(J137:Q137)</f>
        <v>1464178</v>
      </c>
      <c r="S137" s="197">
        <f>'Fattori CO2'!S$7*S76</f>
        <v>0</v>
      </c>
      <c r="T137" s="197">
        <f>'Fattori CO2'!T$7*T76</f>
        <v>-188140</v>
      </c>
      <c r="U137" s="197">
        <f>$W$128*U76</f>
        <v>0</v>
      </c>
      <c r="V137" s="57">
        <f>S137-T137-U137</f>
        <v>188140</v>
      </c>
      <c r="W137" s="197">
        <f>$W$129*W76</f>
        <v>0</v>
      </c>
      <c r="X137" s="197">
        <f>$W$130*X76</f>
        <v>0</v>
      </c>
      <c r="Y137" s="57">
        <f>I137+R137+V137-W137-X137</f>
        <v>14104368</v>
      </c>
      <c r="AA137" s="162"/>
      <c r="AB137" s="162"/>
    </row>
    <row r="138" s="55" customFormat="1" ht="15">
      <c r="B138" s="56"/>
    </row>
    <row r="139" spans="1:2" ht="15.75" customHeight="1">
      <c r="A139" s="152"/>
      <c r="B139" s="153"/>
    </row>
    <row r="140" spans="1:20" ht="18.75" customHeight="1">
      <c r="A140" s="151"/>
      <c r="B140" s="250" t="str">
        <f>Traduzione!A155</f>
        <v>Vai al prossimo fogliodedicato al Piano di Azione per l'Energia Sostenibile Insulare</v>
      </c>
      <c r="C140" s="251"/>
      <c r="D140" s="251"/>
      <c r="E140" s="251"/>
      <c r="F140" s="251"/>
      <c r="G140" s="251"/>
      <c r="H140" s="251"/>
      <c r="I140" s="251"/>
      <c r="J140" s="251"/>
      <c r="K140" s="251"/>
      <c r="L140" s="251"/>
      <c r="M140" s="251"/>
      <c r="N140" s="251"/>
      <c r="O140" s="251"/>
      <c r="P140" s="251"/>
      <c r="Q140" s="251"/>
      <c r="R140" s="251"/>
      <c r="S140" s="154"/>
      <c r="T140" s="154"/>
    </row>
    <row r="141" spans="1:20" ht="18.75" customHeight="1">
      <c r="A141" s="151"/>
      <c r="B141" s="155"/>
      <c r="C141" s="155"/>
      <c r="D141" s="155"/>
      <c r="E141" s="155"/>
      <c r="F141" s="155"/>
      <c r="G141" s="155"/>
      <c r="H141" s="155"/>
      <c r="I141" s="155"/>
      <c r="J141" s="155"/>
      <c r="K141" s="155"/>
      <c r="L141" s="155"/>
      <c r="M141" s="155"/>
      <c r="N141" s="155"/>
      <c r="O141" s="155"/>
      <c r="P141" s="155"/>
      <c r="Q141" s="155"/>
      <c r="R141" s="155"/>
      <c r="S141" s="154"/>
      <c r="T141" s="154"/>
    </row>
    <row r="142" spans="2:21" ht="12.75" customHeight="1">
      <c r="B142" s="252" t="str">
        <f>Traduzione!$A$211</f>
        <v>ESCLUSIONE DI RESPONSABILITA': La responsabilità per il contenuto di questa pubblicazione è degli autori e non riflette necessariamente l'opinione delle Comunità europee. La Commissione Europea non è responsabile per qualsiasi uso che possa essere fatto delle informazioni ivi contenute.</v>
      </c>
      <c r="C142" s="252"/>
      <c r="D142" s="252"/>
      <c r="E142" s="252"/>
      <c r="F142" s="252"/>
      <c r="G142" s="252"/>
      <c r="H142" s="252"/>
      <c r="I142" s="252"/>
      <c r="J142" s="252"/>
      <c r="K142" s="252"/>
      <c r="L142" s="252"/>
      <c r="M142" s="252"/>
      <c r="N142" s="252"/>
      <c r="O142" s="252"/>
      <c r="P142" s="252"/>
      <c r="Q142" s="252"/>
      <c r="R142" s="252"/>
      <c r="S142" s="252"/>
      <c r="T142" s="252"/>
      <c r="U142" s="252"/>
    </row>
    <row r="143" spans="2:21" ht="12.75" customHeight="1">
      <c r="B143" s="252"/>
      <c r="C143" s="252"/>
      <c r="D143" s="252"/>
      <c r="E143" s="252"/>
      <c r="F143" s="252"/>
      <c r="G143" s="252"/>
      <c r="H143" s="252"/>
      <c r="I143" s="252"/>
      <c r="J143" s="252"/>
      <c r="K143" s="252"/>
      <c r="L143" s="252"/>
      <c r="M143" s="252"/>
      <c r="N143" s="252"/>
      <c r="O143" s="252"/>
      <c r="P143" s="252"/>
      <c r="Q143" s="252"/>
      <c r="R143" s="252"/>
      <c r="S143" s="252"/>
      <c r="T143" s="252"/>
      <c r="U143" s="252"/>
    </row>
    <row r="144" spans="2:21" ht="12.75" customHeight="1">
      <c r="B144" s="252"/>
      <c r="C144" s="252"/>
      <c r="D144" s="252"/>
      <c r="E144" s="252"/>
      <c r="F144" s="252"/>
      <c r="G144" s="252"/>
      <c r="H144" s="252"/>
      <c r="I144" s="252"/>
      <c r="J144" s="252"/>
      <c r="K144" s="252"/>
      <c r="L144" s="252"/>
      <c r="M144" s="252"/>
      <c r="N144" s="252"/>
      <c r="O144" s="252"/>
      <c r="P144" s="252"/>
      <c r="Q144" s="252"/>
      <c r="R144" s="252"/>
      <c r="S144" s="252"/>
      <c r="T144" s="252"/>
      <c r="U144" s="252"/>
    </row>
  </sheetData>
  <sheetProtection/>
  <mergeCells count="70">
    <mergeCell ref="Y56:Z56"/>
    <mergeCell ref="AA56:AA57"/>
    <mergeCell ref="AC55:AC57"/>
    <mergeCell ref="A1:U1"/>
    <mergeCell ref="B14:B15"/>
    <mergeCell ref="C14:U14"/>
    <mergeCell ref="C15:F15"/>
    <mergeCell ref="G15:M15"/>
    <mergeCell ref="N15:T15"/>
    <mergeCell ref="U15:U16"/>
    <mergeCell ref="C8:D8"/>
    <mergeCell ref="S6:U6"/>
    <mergeCell ref="V56:V57"/>
    <mergeCell ref="W56:X56"/>
    <mergeCell ref="C10:J10"/>
    <mergeCell ref="A4:U4"/>
    <mergeCell ref="B55:B56"/>
    <mergeCell ref="AD55:AD57"/>
    <mergeCell ref="C56:I56"/>
    <mergeCell ref="J56:R56"/>
    <mergeCell ref="S56:S57"/>
    <mergeCell ref="T56:T57"/>
    <mergeCell ref="AB56:AB57"/>
    <mergeCell ref="C55:S55"/>
    <mergeCell ref="T55:V55"/>
    <mergeCell ref="W55:AB55"/>
    <mergeCell ref="U56:U57"/>
    <mergeCell ref="C80:I80"/>
    <mergeCell ref="J80:R80"/>
    <mergeCell ref="S80:S81"/>
    <mergeCell ref="C64:S64"/>
    <mergeCell ref="C73:Y73"/>
    <mergeCell ref="C74:I74"/>
    <mergeCell ref="J74:R74"/>
    <mergeCell ref="S74:V74"/>
    <mergeCell ref="Y74:Y75"/>
    <mergeCell ref="C79:S79"/>
    <mergeCell ref="T64:T66"/>
    <mergeCell ref="C65:I65"/>
    <mergeCell ref="J65:R65"/>
    <mergeCell ref="S65:S66"/>
    <mergeCell ref="AA134:AA136"/>
    <mergeCell ref="AB134:AB136"/>
    <mergeCell ref="C135:I135"/>
    <mergeCell ref="J135:R135"/>
    <mergeCell ref="S135:V135"/>
    <mergeCell ref="Y135:Y136"/>
    <mergeCell ref="C134:Y134"/>
    <mergeCell ref="W125:W127"/>
    <mergeCell ref="C126:I126"/>
    <mergeCell ref="J126:R126"/>
    <mergeCell ref="S126:S127"/>
    <mergeCell ref="C125:S125"/>
    <mergeCell ref="U125:V127"/>
    <mergeCell ref="B88:B89"/>
    <mergeCell ref="C88:U88"/>
    <mergeCell ref="C89:F89"/>
    <mergeCell ref="G89:M89"/>
    <mergeCell ref="N89:T89"/>
    <mergeCell ref="U89:U90"/>
    <mergeCell ref="B140:R140"/>
    <mergeCell ref="B142:U144"/>
    <mergeCell ref="B125:B126"/>
    <mergeCell ref="B64:B65"/>
    <mergeCell ref="B73:B75"/>
    <mergeCell ref="B79:B80"/>
    <mergeCell ref="B134:B136"/>
    <mergeCell ref="U128:V128"/>
    <mergeCell ref="U129:V129"/>
    <mergeCell ref="U130:V130"/>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126"/>
  <sheetViews>
    <sheetView showGridLines="0" showZeros="0" zoomScale="70" zoomScaleNormal="70" zoomScalePageLayoutView="0" workbookViewId="0" topLeftCell="A95">
      <selection activeCell="M8" sqref="M8"/>
    </sheetView>
  </sheetViews>
  <sheetFormatPr defaultColWidth="11.57421875" defaultRowHeight="15"/>
  <cols>
    <col min="1" max="1" width="6.7109375" style="21" customWidth="1"/>
    <col min="2" max="2" width="35.57421875" style="21" customWidth="1"/>
    <col min="3" max="3" width="57.7109375" style="21" customWidth="1"/>
    <col min="4" max="4" width="24.8515625" style="21" customWidth="1"/>
    <col min="5" max="6" width="12.00390625" style="21" customWidth="1"/>
    <col min="7" max="13" width="18.57421875" style="21" customWidth="1"/>
    <col min="14" max="251" width="11.421875" style="21" customWidth="1"/>
    <col min="252" max="252" width="3.28125" style="21" customWidth="1"/>
    <col min="253" max="253" width="56.140625" style="21" customWidth="1"/>
    <col min="254" max="254" width="13.00390625" style="21" customWidth="1"/>
    <col min="255" max="255" width="12.7109375" style="21" customWidth="1"/>
    <col min="256" max="16384" width="11.57421875" style="21" customWidth="1"/>
  </cols>
  <sheetData>
    <row r="1" spans="1:13" ht="116.25" customHeight="1">
      <c r="A1" s="238" t="str">
        <f>Traduzione!$A$31</f>
        <v>Piano di Azione per l'Energia Sostenibile Insulare (ISEAP)</v>
      </c>
      <c r="B1" s="238"/>
      <c r="C1" s="238"/>
      <c r="D1" s="238"/>
      <c r="E1" s="238"/>
      <c r="F1" s="238"/>
      <c r="G1" s="238"/>
      <c r="H1" s="238"/>
      <c r="I1" s="238"/>
      <c r="J1" s="238"/>
      <c r="K1" s="238"/>
      <c r="L1" s="238"/>
      <c r="M1" s="238"/>
    </row>
    <row r="2" spans="1:13" ht="28.5" customHeight="1">
      <c r="A2" s="81"/>
      <c r="B2" s="246" t="s">
        <v>555</v>
      </c>
      <c r="C2" s="246"/>
      <c r="D2" s="83" t="str">
        <f>Traduzione!$A$10</f>
        <v>Isola</v>
      </c>
      <c r="E2" s="84" t="str">
        <f>'Inizia qui'!$B$5</f>
        <v>Sardegna</v>
      </c>
      <c r="F2" s="85"/>
      <c r="G2" s="85"/>
      <c r="H2" s="86"/>
      <c r="I2" s="86"/>
      <c r="J2" s="86"/>
      <c r="K2" s="86"/>
      <c r="L2" s="86"/>
      <c r="M2" s="86"/>
    </row>
    <row r="3" spans="1:13" ht="38.25" customHeight="1">
      <c r="A3" s="22"/>
      <c r="B3" s="23"/>
      <c r="C3" s="24"/>
      <c r="E3" s="25"/>
      <c r="F3" s="25"/>
      <c r="H3" s="26"/>
      <c r="L3" s="27"/>
      <c r="M3" s="27"/>
    </row>
    <row r="4" spans="1:13" ht="15.75">
      <c r="A4" s="29"/>
      <c r="B4" s="30"/>
      <c r="L4" s="330" t="str">
        <f>Traduzione!$A$53</f>
        <v>Campi obbligatori</v>
      </c>
      <c r="M4" s="330"/>
    </row>
    <row r="5" spans="1:13" s="106" customFormat="1" ht="36">
      <c r="A5" s="117" t="s">
        <v>751</v>
      </c>
      <c r="B5" s="332" t="str">
        <f>Traduzione!A156</f>
        <v>TITOLO DEL PIANO DI AZIONE PER L'ENERGIA SOSTENIBILE INSULARE</v>
      </c>
      <c r="C5" s="332"/>
      <c r="D5" s="332"/>
      <c r="E5" s="332"/>
      <c r="F5" s="332"/>
      <c r="G5" s="332"/>
      <c r="H5" s="332"/>
      <c r="I5" s="332"/>
      <c r="J5" s="332"/>
      <c r="K5" s="332"/>
      <c r="L5" s="332"/>
      <c r="M5" s="332"/>
    </row>
    <row r="6" spans="1:13" ht="34.5" customHeight="1">
      <c r="A6" s="28"/>
      <c r="B6" s="323" t="s">
        <v>357</v>
      </c>
      <c r="C6" s="324"/>
      <c r="D6" s="324"/>
      <c r="E6" s="324"/>
      <c r="F6" s="324"/>
      <c r="G6" s="324"/>
      <c r="H6" s="324"/>
      <c r="I6" s="324"/>
      <c r="J6" s="324"/>
      <c r="K6" s="324"/>
      <c r="L6" s="324"/>
      <c r="M6" s="325"/>
    </row>
    <row r="7" spans="1:2" ht="15.75" customHeight="1">
      <c r="A7" s="29"/>
      <c r="B7" s="30"/>
    </row>
    <row r="8" spans="1:13" ht="21.75" customHeight="1">
      <c r="A8" s="29"/>
      <c r="E8" s="31"/>
      <c r="F8" s="46" t="str">
        <f>Traduzione!A158</f>
        <v>Autorità che approva il piano</v>
      </c>
      <c r="G8" s="333" t="s">
        <v>444</v>
      </c>
      <c r="H8" s="333"/>
      <c r="I8" s="333"/>
      <c r="J8" s="333"/>
      <c r="L8" s="32" t="str">
        <f>Traduzione!A157</f>
        <v>Data dell'approvazione formale</v>
      </c>
      <c r="M8" s="163"/>
    </row>
    <row r="9" spans="1:2" ht="15.75">
      <c r="A9" s="29"/>
      <c r="B9" s="30"/>
    </row>
    <row r="10" spans="1:13" s="106" customFormat="1" ht="36" customHeight="1">
      <c r="A10" s="105" t="s">
        <v>755</v>
      </c>
      <c r="B10" s="331" t="str">
        <f>Traduzione!A159</f>
        <v>ELEMENTI CHIAVE DEL PIANO DI AZIONE PER L'ENERGIA SOSTENIBILE</v>
      </c>
      <c r="C10" s="331"/>
      <c r="D10" s="331"/>
      <c r="E10" s="331"/>
      <c r="F10" s="331"/>
      <c r="G10" s="331"/>
      <c r="H10" s="331"/>
      <c r="I10" s="331"/>
      <c r="J10" s="331"/>
      <c r="K10" s="331"/>
      <c r="L10" s="331"/>
      <c r="M10" s="331"/>
    </row>
    <row r="11" spans="2:13" s="33" customFormat="1" ht="68.25" customHeight="1">
      <c r="B11" s="326" t="str">
        <f>Traduzione!A160</f>
        <v>SETTORI E CAMPI DI AZIONE</v>
      </c>
      <c r="C11" s="326" t="str">
        <f>Traduzione!A161</f>
        <v>AZIONI (una riga per azione - inserisci altre righe se necessario; escludere le azioni ETS)</v>
      </c>
      <c r="D11" s="326" t="str">
        <f>Traduzione!A162</f>
        <v>RESPONSABILE PER L'IMPLEMENTAZIONE</v>
      </c>
      <c r="E11" s="328" t="str">
        <f>Traduzione!A163</f>
        <v>ATTUAZIONE PROGRAMMA</v>
      </c>
      <c r="F11" s="329"/>
      <c r="G11" s="326" t="str">
        <f>Traduzione!A166</f>
        <v>COSTI STIMATI DI INVESTIMENTO [euro]</v>
      </c>
      <c r="H11" s="326" t="str">
        <f>Traduzione!A167</f>
        <v>RISPARMIO ENERGETICO PREVISTO [MWh/anno]</v>
      </c>
      <c r="I11" s="326" t="str">
        <f>Traduzione!A168</f>
        <v>PRODUZIONE ENERGIA RINNOVABILE STIMATA [MWh/anno]</v>
      </c>
      <c r="J11" s="326" t="str">
        <f>Traduzione!A169</f>
        <v>RIDUZIONE DI C02 PREVISTA  [ton/anno] </v>
      </c>
      <c r="K11" s="326" t="str">
        <f>Traduzione!A170</f>
        <v>OBIETTIVO RISPARMIO ENERGETICO ENTRO IL 2020  [MWh/anno]</v>
      </c>
      <c r="L11" s="326" t="str">
        <f>Traduzione!A171</f>
        <v>OBIETTIVO PRODUZIONE ENERGIA RINNOVABILE ENTRO IL 2020 [ton/anno] </v>
      </c>
      <c r="M11" s="326" t="str">
        <f>Traduzione!A172</f>
        <v>OBIETTIVO RIDUZIONE CO2 ENTRO IL 2020 [ton/anno] </v>
      </c>
    </row>
    <row r="12" spans="2:13" s="33" customFormat="1" ht="44.25" customHeight="1">
      <c r="B12" s="327"/>
      <c r="C12" s="327"/>
      <c r="D12" s="327"/>
      <c r="E12" s="34" t="str">
        <f>Traduzione!A164</f>
        <v>Anno di inizio</v>
      </c>
      <c r="F12" s="34" t="str">
        <f>Traduzione!A165</f>
        <v>Anno di conclusione</v>
      </c>
      <c r="G12" s="327"/>
      <c r="H12" s="327"/>
      <c r="I12" s="327"/>
      <c r="J12" s="327"/>
      <c r="K12" s="327"/>
      <c r="L12" s="327"/>
      <c r="M12" s="327"/>
    </row>
    <row r="13" spans="2:13" s="33" customFormat="1" ht="15">
      <c r="B13" s="206" t="str">
        <f>Traduzione!A59</f>
        <v>RESIDENZIALE</v>
      </c>
      <c r="C13" s="207"/>
      <c r="D13" s="207"/>
      <c r="E13" s="208"/>
      <c r="F13" s="208"/>
      <c r="G13" s="209"/>
      <c r="H13" s="209"/>
      <c r="I13" s="209"/>
      <c r="J13" s="209"/>
      <c r="K13" s="209"/>
      <c r="L13" s="209"/>
      <c r="M13" s="209"/>
    </row>
    <row r="14" spans="2:13" s="33" customFormat="1" ht="60">
      <c r="B14" s="225" t="str">
        <f>Traduzione!A60</f>
        <v>Acqua calda</v>
      </c>
      <c r="C14" s="223" t="s">
        <v>368</v>
      </c>
      <c r="D14" s="223" t="s">
        <v>358</v>
      </c>
      <c r="E14" s="224">
        <v>2005</v>
      </c>
      <c r="F14" s="224">
        <v>2020</v>
      </c>
      <c r="G14" s="19">
        <v>200000000</v>
      </c>
      <c r="H14" s="19">
        <v>1000000</v>
      </c>
      <c r="I14" s="19"/>
      <c r="J14" s="19">
        <v>267000</v>
      </c>
      <c r="K14" s="317">
        <f>SUM(H14:H32)</f>
        <v>6262000</v>
      </c>
      <c r="L14" s="317">
        <f>SUM(I14:I32)</f>
        <v>0</v>
      </c>
      <c r="M14" s="320">
        <f>SUM(J14:J32)</f>
        <v>2053000</v>
      </c>
    </row>
    <row r="15" spans="2:13" s="33" customFormat="1" ht="30">
      <c r="B15" s="307" t="str">
        <f>Traduzione!A61</f>
        <v>Riscaldamento e raffreddamento</v>
      </c>
      <c r="C15" s="16" t="s">
        <v>372</v>
      </c>
      <c r="D15" s="223" t="s">
        <v>365</v>
      </c>
      <c r="E15" s="224">
        <v>2005</v>
      </c>
      <c r="F15" s="224">
        <v>2020</v>
      </c>
      <c r="G15" s="19">
        <v>1200000</v>
      </c>
      <c r="H15" s="19">
        <v>800000</v>
      </c>
      <c r="I15" s="19"/>
      <c r="J15" s="19">
        <v>214000</v>
      </c>
      <c r="K15" s="318"/>
      <c r="L15" s="318"/>
      <c r="M15" s="321"/>
    </row>
    <row r="16" spans="2:13" s="33" customFormat="1" ht="30">
      <c r="B16" s="313"/>
      <c r="C16" s="16" t="s">
        <v>359</v>
      </c>
      <c r="D16" s="16" t="s">
        <v>358</v>
      </c>
      <c r="E16" s="17">
        <v>2005</v>
      </c>
      <c r="F16" s="18">
        <v>2020</v>
      </c>
      <c r="G16" s="19">
        <v>900000000</v>
      </c>
      <c r="H16" s="19">
        <v>830000</v>
      </c>
      <c r="I16" s="19"/>
      <c r="J16" s="19">
        <v>291000</v>
      </c>
      <c r="K16" s="318"/>
      <c r="L16" s="318"/>
      <c r="M16" s="321"/>
    </row>
    <row r="17" spans="2:13" s="33" customFormat="1" ht="35.25" customHeight="1">
      <c r="B17" s="313"/>
      <c r="C17" s="16" t="s">
        <v>366</v>
      </c>
      <c r="D17" s="16" t="s">
        <v>358</v>
      </c>
      <c r="E17" s="17">
        <v>2005</v>
      </c>
      <c r="F17" s="18">
        <v>2020</v>
      </c>
      <c r="G17" s="19">
        <v>1200000</v>
      </c>
      <c r="H17" s="19">
        <v>700000</v>
      </c>
      <c r="I17" s="19"/>
      <c r="J17" s="19">
        <v>245000</v>
      </c>
      <c r="K17" s="318"/>
      <c r="L17" s="318"/>
      <c r="M17" s="321"/>
    </row>
    <row r="18" spans="2:13" s="33" customFormat="1" ht="30">
      <c r="B18" s="313"/>
      <c r="C18" s="16" t="s">
        <v>364</v>
      </c>
      <c r="D18" s="16" t="s">
        <v>358</v>
      </c>
      <c r="E18" s="17">
        <v>2005</v>
      </c>
      <c r="F18" s="18">
        <v>2020</v>
      </c>
      <c r="G18" s="19">
        <v>300000000</v>
      </c>
      <c r="H18" s="19">
        <v>300000</v>
      </c>
      <c r="I18" s="19"/>
      <c r="J18" s="19">
        <v>105000</v>
      </c>
      <c r="K18" s="318"/>
      <c r="L18" s="318"/>
      <c r="M18" s="321"/>
    </row>
    <row r="19" spans="2:13" s="33" customFormat="1" ht="36.75" customHeight="1">
      <c r="B19" s="313"/>
      <c r="C19" s="16" t="s">
        <v>373</v>
      </c>
      <c r="D19" s="16" t="s">
        <v>358</v>
      </c>
      <c r="E19" s="17">
        <v>2005</v>
      </c>
      <c r="F19" s="18">
        <v>2020</v>
      </c>
      <c r="G19" s="19">
        <v>80000000</v>
      </c>
      <c r="H19" s="19">
        <v>860000</v>
      </c>
      <c r="I19" s="19"/>
      <c r="J19" s="19">
        <v>230000</v>
      </c>
      <c r="K19" s="318"/>
      <c r="L19" s="318"/>
      <c r="M19" s="321"/>
    </row>
    <row r="20" spans="2:13" s="33" customFormat="1" ht="30">
      <c r="B20" s="313"/>
      <c r="C20" s="16" t="s">
        <v>360</v>
      </c>
      <c r="D20" s="16" t="s">
        <v>358</v>
      </c>
      <c r="E20" s="17">
        <v>2005</v>
      </c>
      <c r="F20" s="18">
        <v>2020</v>
      </c>
      <c r="G20" s="19">
        <v>100000000</v>
      </c>
      <c r="H20" s="19">
        <v>310000</v>
      </c>
      <c r="I20" s="19"/>
      <c r="J20" s="19">
        <v>109000</v>
      </c>
      <c r="K20" s="318"/>
      <c r="L20" s="318"/>
      <c r="M20" s="321"/>
    </row>
    <row r="21" spans="2:13" s="33" customFormat="1" ht="15">
      <c r="B21" s="307" t="str">
        <f>Traduzione!A62</f>
        <v>Illuminazione</v>
      </c>
      <c r="C21" s="346" t="s">
        <v>369</v>
      </c>
      <c r="D21" s="346" t="s">
        <v>358</v>
      </c>
      <c r="E21" s="346">
        <v>2005</v>
      </c>
      <c r="F21" s="346">
        <v>2020</v>
      </c>
      <c r="G21" s="334">
        <v>1350000000</v>
      </c>
      <c r="H21" s="334">
        <v>630000</v>
      </c>
      <c r="I21" s="334"/>
      <c r="J21" s="334">
        <v>305000</v>
      </c>
      <c r="K21" s="318"/>
      <c r="L21" s="318"/>
      <c r="M21" s="321"/>
    </row>
    <row r="22" spans="2:13" s="33" customFormat="1" ht="15">
      <c r="B22" s="308"/>
      <c r="C22" s="347"/>
      <c r="D22" s="347"/>
      <c r="E22" s="347"/>
      <c r="F22" s="347">
        <v>2020</v>
      </c>
      <c r="G22" s="335"/>
      <c r="H22" s="335"/>
      <c r="I22" s="335"/>
      <c r="J22" s="335"/>
      <c r="K22" s="318"/>
      <c r="L22" s="318"/>
      <c r="M22" s="321"/>
    </row>
    <row r="23" spans="2:13" s="33" customFormat="1" ht="15">
      <c r="B23" s="307" t="str">
        <f>Traduzione!A63</f>
        <v>Cucina</v>
      </c>
      <c r="C23" s="347"/>
      <c r="D23" s="347"/>
      <c r="E23" s="347"/>
      <c r="F23" s="347">
        <v>2020</v>
      </c>
      <c r="G23" s="335"/>
      <c r="H23" s="335"/>
      <c r="I23" s="335"/>
      <c r="J23" s="335"/>
      <c r="K23" s="318"/>
      <c r="L23" s="318"/>
      <c r="M23" s="321"/>
    </row>
    <row r="24" spans="2:13" s="33" customFormat="1" ht="15">
      <c r="B24" s="308"/>
      <c r="C24" s="347"/>
      <c r="D24" s="347"/>
      <c r="E24" s="347"/>
      <c r="F24" s="347">
        <v>2020</v>
      </c>
      <c r="G24" s="335"/>
      <c r="H24" s="335"/>
      <c r="I24" s="335"/>
      <c r="J24" s="335"/>
      <c r="K24" s="318"/>
      <c r="L24" s="318"/>
      <c r="M24" s="321"/>
    </row>
    <row r="25" spans="2:13" s="33" customFormat="1" ht="15">
      <c r="B25" s="35" t="str">
        <f>Traduzione!A64</f>
        <v>Frigoriferi e congelatori</v>
      </c>
      <c r="C25" s="347"/>
      <c r="D25" s="347"/>
      <c r="E25" s="347"/>
      <c r="F25" s="347">
        <v>2020</v>
      </c>
      <c r="G25" s="335"/>
      <c r="H25" s="335"/>
      <c r="I25" s="335"/>
      <c r="J25" s="335"/>
      <c r="K25" s="318"/>
      <c r="L25" s="318"/>
      <c r="M25" s="321"/>
    </row>
    <row r="26" spans="2:13" s="33" customFormat="1" ht="15">
      <c r="B26" s="35" t="str">
        <f>Traduzione!A65</f>
        <v>Lavatrici e asciugatrici</v>
      </c>
      <c r="C26" s="347"/>
      <c r="D26" s="347"/>
      <c r="E26" s="347"/>
      <c r="F26" s="347">
        <v>2020</v>
      </c>
      <c r="G26" s="335"/>
      <c r="H26" s="335"/>
      <c r="I26" s="335"/>
      <c r="J26" s="335"/>
      <c r="K26" s="318"/>
      <c r="L26" s="318"/>
      <c r="M26" s="321"/>
    </row>
    <row r="27" spans="2:13" s="33" customFormat="1" ht="15">
      <c r="B27" s="35" t="str">
        <f>Traduzione!A66</f>
        <v>Lavastoviglie</v>
      </c>
      <c r="C27" s="347"/>
      <c r="D27" s="347"/>
      <c r="E27" s="347"/>
      <c r="F27" s="347">
        <v>2020</v>
      </c>
      <c r="G27" s="335"/>
      <c r="H27" s="335"/>
      <c r="I27" s="335"/>
      <c r="J27" s="335"/>
      <c r="K27" s="318"/>
      <c r="L27" s="318"/>
      <c r="M27" s="321"/>
    </row>
    <row r="28" spans="2:13" s="33" customFormat="1" ht="15">
      <c r="B28" s="35" t="str">
        <f>Traduzione!A67</f>
        <v>Televisori</v>
      </c>
      <c r="C28" s="347"/>
      <c r="D28" s="347"/>
      <c r="E28" s="347"/>
      <c r="F28" s="347">
        <v>2020</v>
      </c>
      <c r="G28" s="335"/>
      <c r="H28" s="335"/>
      <c r="I28" s="335"/>
      <c r="J28" s="335"/>
      <c r="K28" s="318"/>
      <c r="L28" s="318"/>
      <c r="M28" s="321"/>
    </row>
    <row r="29" spans="2:13" s="33" customFormat="1" ht="15">
      <c r="B29" s="35" t="str">
        <f>Traduzione!A68</f>
        <v>Altri apparecchi elettrici</v>
      </c>
      <c r="C29" s="348"/>
      <c r="D29" s="348"/>
      <c r="E29" s="348"/>
      <c r="F29" s="348">
        <v>2020</v>
      </c>
      <c r="G29" s="336"/>
      <c r="H29" s="336"/>
      <c r="I29" s="336"/>
      <c r="J29" s="336"/>
      <c r="K29" s="318"/>
      <c r="L29" s="318"/>
      <c r="M29" s="321"/>
    </row>
    <row r="30" spans="2:13" s="33" customFormat="1" ht="30.75" customHeight="1">
      <c r="B30" s="309" t="s">
        <v>361</v>
      </c>
      <c r="C30" s="16" t="s">
        <v>367</v>
      </c>
      <c r="D30" s="16" t="s">
        <v>363</v>
      </c>
      <c r="E30" s="17">
        <v>2005</v>
      </c>
      <c r="F30" s="18">
        <v>2020</v>
      </c>
      <c r="G30" s="19">
        <v>50000000</v>
      </c>
      <c r="H30" s="19">
        <v>92000</v>
      </c>
      <c r="I30" s="19"/>
      <c r="J30" s="19">
        <v>32000</v>
      </c>
      <c r="K30" s="318"/>
      <c r="L30" s="318"/>
      <c r="M30" s="321"/>
    </row>
    <row r="31" spans="2:13" s="33" customFormat="1" ht="99" customHeight="1">
      <c r="B31" s="309"/>
      <c r="C31" s="16" t="s">
        <v>370</v>
      </c>
      <c r="D31" s="16" t="s">
        <v>371</v>
      </c>
      <c r="E31" s="17">
        <v>2005</v>
      </c>
      <c r="F31" s="18">
        <v>2020</v>
      </c>
      <c r="G31" s="19">
        <v>2300000</v>
      </c>
      <c r="H31" s="19">
        <v>690000</v>
      </c>
      <c r="I31" s="19"/>
      <c r="J31" s="19">
        <v>242000</v>
      </c>
      <c r="K31" s="318"/>
      <c r="L31" s="318"/>
      <c r="M31" s="321"/>
    </row>
    <row r="32" spans="2:13" s="33" customFormat="1" ht="78" customHeight="1">
      <c r="B32" s="306"/>
      <c r="C32" s="16" t="s">
        <v>362</v>
      </c>
      <c r="D32" s="16" t="s">
        <v>363</v>
      </c>
      <c r="E32" s="17">
        <v>2005</v>
      </c>
      <c r="F32" s="18">
        <v>2020</v>
      </c>
      <c r="G32" s="19">
        <v>1500000</v>
      </c>
      <c r="H32" s="19">
        <v>50000</v>
      </c>
      <c r="I32" s="19"/>
      <c r="J32" s="19">
        <v>13000</v>
      </c>
      <c r="K32" s="319"/>
      <c r="L32" s="319"/>
      <c r="M32" s="322"/>
    </row>
    <row r="33" spans="2:13" s="33" customFormat="1" ht="15" hidden="1">
      <c r="B33" s="206" t="str">
        <f>Traduzione!A69</f>
        <v>SETTORE PRIMARIO</v>
      </c>
      <c r="C33" s="207"/>
      <c r="D33" s="207"/>
      <c r="E33" s="208"/>
      <c r="F33" s="208"/>
      <c r="G33" s="209"/>
      <c r="H33" s="209"/>
      <c r="I33" s="209"/>
      <c r="J33" s="209"/>
      <c r="K33" s="209"/>
      <c r="L33" s="209"/>
      <c r="M33" s="209"/>
    </row>
    <row r="34" spans="2:13" s="33" customFormat="1" ht="15" hidden="1">
      <c r="B34" s="35" t="str">
        <f>Traduzione!A70</f>
        <v>Agricoltura, silvicoltura e pesca</v>
      </c>
      <c r="C34" s="16"/>
      <c r="D34" s="16"/>
      <c r="E34" s="17"/>
      <c r="F34" s="18"/>
      <c r="G34" s="19"/>
      <c r="H34" s="19"/>
      <c r="I34" s="19"/>
      <c r="J34" s="19"/>
      <c r="K34" s="317">
        <f>SUM(H34:H36)</f>
        <v>0</v>
      </c>
      <c r="L34" s="317">
        <f>SUM(I34:I36)</f>
        <v>0</v>
      </c>
      <c r="M34" s="320">
        <f>SUM(J34:J36)</f>
        <v>0</v>
      </c>
    </row>
    <row r="35" spans="2:13" s="33" customFormat="1" ht="15" hidden="1">
      <c r="B35" s="35" t="str">
        <f>Traduzione!A71</f>
        <v>Estrazione di minerali</v>
      </c>
      <c r="C35" s="16"/>
      <c r="D35" s="16"/>
      <c r="E35" s="17"/>
      <c r="F35" s="18"/>
      <c r="G35" s="19"/>
      <c r="H35" s="19"/>
      <c r="I35" s="19"/>
      <c r="J35" s="19"/>
      <c r="K35" s="318"/>
      <c r="L35" s="318"/>
      <c r="M35" s="321"/>
    </row>
    <row r="36" spans="2:13" s="33" customFormat="1" ht="20.25" customHeight="1" hidden="1">
      <c r="B36" s="35"/>
      <c r="C36" s="16"/>
      <c r="D36" s="16"/>
      <c r="E36" s="17"/>
      <c r="F36" s="18"/>
      <c r="G36" s="19"/>
      <c r="H36" s="19"/>
      <c r="I36" s="19"/>
      <c r="J36" s="19"/>
      <c r="K36" s="319"/>
      <c r="L36" s="319"/>
      <c r="M36" s="322"/>
    </row>
    <row r="37" spans="2:13" s="33" customFormat="1" ht="15" hidden="1">
      <c r="B37" s="206" t="str">
        <f>Traduzione!A72</f>
        <v>SETTORE SECONDARIO</v>
      </c>
      <c r="C37" s="207"/>
      <c r="D37" s="207"/>
      <c r="E37" s="208"/>
      <c r="F37" s="208"/>
      <c r="G37" s="209"/>
      <c r="H37" s="209"/>
      <c r="I37" s="209"/>
      <c r="J37" s="209"/>
      <c r="K37" s="209"/>
      <c r="L37" s="209"/>
      <c r="M37" s="209"/>
    </row>
    <row r="38" spans="2:13" s="33" customFormat="1" ht="15" hidden="1">
      <c r="B38" s="35" t="str">
        <f>Traduzione!A73</f>
        <v>Manifattura</v>
      </c>
      <c r="C38" s="16"/>
      <c r="D38" s="16"/>
      <c r="E38" s="17"/>
      <c r="F38" s="18"/>
      <c r="G38" s="19"/>
      <c r="H38" s="19"/>
      <c r="I38" s="19"/>
      <c r="J38" s="19"/>
      <c r="K38" s="317">
        <f>SUM(H38:H41)</f>
        <v>0</v>
      </c>
      <c r="L38" s="317">
        <f>SUM(I38:I41)</f>
        <v>0</v>
      </c>
      <c r="M38" s="320">
        <f>SUM(J38:J41)</f>
        <v>0</v>
      </c>
    </row>
    <row r="39" spans="2:13" s="33" customFormat="1" ht="30" hidden="1">
      <c r="B39" s="35" t="str">
        <f>Traduzione!A74</f>
        <v>Fornitura di acqua, reti fognarie, gestione dei rifiuti e risanamento</v>
      </c>
      <c r="C39" s="16"/>
      <c r="D39" s="16"/>
      <c r="E39" s="17"/>
      <c r="F39" s="18"/>
      <c r="G39" s="19"/>
      <c r="H39" s="19"/>
      <c r="I39" s="19"/>
      <c r="J39" s="19"/>
      <c r="K39" s="318"/>
      <c r="L39" s="318"/>
      <c r="M39" s="321"/>
    </row>
    <row r="40" spans="2:13" s="33" customFormat="1" ht="15" hidden="1">
      <c r="B40" s="35" t="str">
        <f>Traduzione!A75</f>
        <v>Costruzione</v>
      </c>
      <c r="C40" s="16"/>
      <c r="D40" s="16"/>
      <c r="E40" s="17"/>
      <c r="F40" s="18"/>
      <c r="G40" s="19"/>
      <c r="H40" s="19"/>
      <c r="I40" s="19"/>
      <c r="J40" s="19"/>
      <c r="K40" s="318"/>
      <c r="L40" s="318"/>
      <c r="M40" s="321"/>
    </row>
    <row r="41" spans="2:13" s="33" customFormat="1" ht="7.5" customHeight="1" hidden="1">
      <c r="B41" s="35"/>
      <c r="C41" s="16"/>
      <c r="D41" s="16"/>
      <c r="E41" s="17"/>
      <c r="F41" s="18"/>
      <c r="G41" s="19"/>
      <c r="H41" s="19"/>
      <c r="I41" s="19"/>
      <c r="J41" s="19"/>
      <c r="K41" s="319"/>
      <c r="L41" s="319"/>
      <c r="M41" s="322"/>
    </row>
    <row r="42" spans="2:13" s="33" customFormat="1" ht="18" customHeight="1">
      <c r="B42" s="206" t="str">
        <f>Traduzione!A76</f>
        <v>SETTORE TERZIARIO</v>
      </c>
      <c r="C42" s="207"/>
      <c r="D42" s="207"/>
      <c r="E42" s="208"/>
      <c r="F42" s="208"/>
      <c r="G42" s="209"/>
      <c r="H42" s="209"/>
      <c r="I42" s="209"/>
      <c r="J42" s="209"/>
      <c r="K42" s="209"/>
      <c r="L42" s="209"/>
      <c r="M42" s="209"/>
    </row>
    <row r="43" spans="2:13" s="33" customFormat="1" ht="30" hidden="1">
      <c r="B43" s="35" t="str">
        <f>Traduzione!A77</f>
        <v>Commercio all'ingrosso e al dettaglio, riparazione di autoveicoli e motocicli</v>
      </c>
      <c r="C43" s="16"/>
      <c r="D43" s="16"/>
      <c r="E43" s="17"/>
      <c r="F43" s="18"/>
      <c r="G43" s="19"/>
      <c r="H43" s="19"/>
      <c r="I43" s="19"/>
      <c r="J43" s="19"/>
      <c r="K43" s="317">
        <f>SUM(H43:H59)</f>
        <v>1310000</v>
      </c>
      <c r="L43" s="317">
        <f>SUM(I43:I59)</f>
        <v>0</v>
      </c>
      <c r="M43" s="320">
        <f>SUM(J43:J59)</f>
        <v>536100</v>
      </c>
    </row>
    <row r="44" spans="2:13" s="33" customFormat="1" ht="15" hidden="1">
      <c r="B44" s="35" t="str">
        <f>Traduzione!A78</f>
        <v>Servizi di vitto e alloggio</v>
      </c>
      <c r="C44" s="16"/>
      <c r="D44" s="16"/>
      <c r="E44" s="17"/>
      <c r="F44" s="18"/>
      <c r="G44" s="19"/>
      <c r="H44" s="19"/>
      <c r="I44" s="19"/>
      <c r="J44" s="19"/>
      <c r="K44" s="318"/>
      <c r="L44" s="318"/>
      <c r="M44" s="321"/>
    </row>
    <row r="45" spans="2:13" s="33" customFormat="1" ht="30" hidden="1">
      <c r="B45" s="35" t="str">
        <f>Traduzione!A79</f>
        <v>Amministrazione pubblica generale e sicurezza sociale</v>
      </c>
      <c r="C45" s="16"/>
      <c r="D45" s="16"/>
      <c r="E45" s="17"/>
      <c r="F45" s="18"/>
      <c r="G45" s="19"/>
      <c r="H45" s="19"/>
      <c r="I45" s="19"/>
      <c r="J45" s="19"/>
      <c r="K45" s="318"/>
      <c r="L45" s="318"/>
      <c r="M45" s="321"/>
    </row>
    <row r="46" spans="2:13" s="33" customFormat="1" ht="30" hidden="1">
      <c r="B46" s="35" t="str">
        <f>Traduzione!A80</f>
        <v>Difesa, giustizia, corpo di polizia e vigili del fuoco</v>
      </c>
      <c r="C46" s="16"/>
      <c r="D46" s="16"/>
      <c r="E46" s="17"/>
      <c r="F46" s="18"/>
      <c r="G46" s="19"/>
      <c r="H46" s="19"/>
      <c r="I46" s="19"/>
      <c r="J46" s="19"/>
      <c r="K46" s="318"/>
      <c r="L46" s="318"/>
      <c r="M46" s="321"/>
    </row>
    <row r="47" spans="2:13" s="33" customFormat="1" ht="30" customHeight="1">
      <c r="B47" s="35" t="s">
        <v>388</v>
      </c>
      <c r="C47" s="16" t="s">
        <v>387</v>
      </c>
      <c r="D47" s="16" t="s">
        <v>389</v>
      </c>
      <c r="E47" s="17">
        <v>2005</v>
      </c>
      <c r="F47" s="18">
        <v>2020</v>
      </c>
      <c r="G47" s="19">
        <v>42000000</v>
      </c>
      <c r="H47" s="19">
        <v>43000</v>
      </c>
      <c r="I47" s="19"/>
      <c r="J47" s="19">
        <v>15100</v>
      </c>
      <c r="K47" s="318"/>
      <c r="L47" s="318"/>
      <c r="M47" s="321"/>
    </row>
    <row r="48" spans="2:13" s="33" customFormat="1" ht="15" hidden="1">
      <c r="B48" s="35" t="str">
        <f>Traduzione!A81</f>
        <v>Educazione</v>
      </c>
      <c r="C48" s="16"/>
      <c r="D48" s="16"/>
      <c r="E48" s="17"/>
      <c r="F48" s="18"/>
      <c r="G48" s="19"/>
      <c r="H48" s="19"/>
      <c r="I48" s="19"/>
      <c r="J48" s="19"/>
      <c r="K48" s="318"/>
      <c r="L48" s="318"/>
      <c r="M48" s="321"/>
    </row>
    <row r="49" spans="2:13" s="33" customFormat="1" ht="30">
      <c r="B49" s="309" t="s">
        <v>385</v>
      </c>
      <c r="C49" s="16" t="s">
        <v>393</v>
      </c>
      <c r="D49" s="16" t="s">
        <v>381</v>
      </c>
      <c r="E49" s="17">
        <v>2005</v>
      </c>
      <c r="F49" s="18">
        <v>2020</v>
      </c>
      <c r="G49" s="19">
        <v>2300000</v>
      </c>
      <c r="H49" s="19">
        <v>240000</v>
      </c>
      <c r="I49" s="19"/>
      <c r="J49" s="19">
        <v>84000</v>
      </c>
      <c r="K49" s="318"/>
      <c r="L49" s="318"/>
      <c r="M49" s="321"/>
    </row>
    <row r="50" spans="2:13" s="33" customFormat="1" ht="30">
      <c r="B50" s="306"/>
      <c r="C50" s="16" t="s">
        <v>380</v>
      </c>
      <c r="D50" s="16" t="s">
        <v>381</v>
      </c>
      <c r="E50" s="17">
        <v>2005</v>
      </c>
      <c r="F50" s="18">
        <v>2020</v>
      </c>
      <c r="G50" s="19">
        <v>12900000</v>
      </c>
      <c r="H50" s="19">
        <v>50000</v>
      </c>
      <c r="I50" s="19"/>
      <c r="J50" s="19">
        <v>24000</v>
      </c>
      <c r="K50" s="318"/>
      <c r="L50" s="318"/>
      <c r="M50" s="321"/>
    </row>
    <row r="51" spans="2:13" s="33" customFormat="1" ht="45">
      <c r="B51" s="35" t="s">
        <v>390</v>
      </c>
      <c r="C51" s="16" t="s">
        <v>391</v>
      </c>
      <c r="D51" s="16" t="s">
        <v>392</v>
      </c>
      <c r="E51" s="17">
        <v>2005</v>
      </c>
      <c r="F51" s="18">
        <v>2020</v>
      </c>
      <c r="G51" s="19">
        <v>280000000</v>
      </c>
      <c r="H51" s="19">
        <v>425000</v>
      </c>
      <c r="I51" s="19"/>
      <c r="J51" s="19">
        <v>149000</v>
      </c>
      <c r="K51" s="318"/>
      <c r="L51" s="318"/>
      <c r="M51" s="321"/>
    </row>
    <row r="52" spans="2:13" s="33" customFormat="1" ht="15">
      <c r="B52" s="35" t="str">
        <f>Traduzione!A82</f>
        <v>Sanità e servizi sociali</v>
      </c>
      <c r="C52" s="16"/>
      <c r="D52" s="16"/>
      <c r="E52" s="17"/>
      <c r="F52" s="18"/>
      <c r="G52" s="19"/>
      <c r="H52" s="19"/>
      <c r="I52" s="19"/>
      <c r="J52" s="19"/>
      <c r="K52" s="318"/>
      <c r="L52" s="318"/>
      <c r="M52" s="321"/>
    </row>
    <row r="53" spans="2:13" s="33" customFormat="1" ht="30">
      <c r="B53" s="35" t="s">
        <v>386</v>
      </c>
      <c r="C53" s="227" t="s">
        <v>384</v>
      </c>
      <c r="D53" s="16" t="s">
        <v>379</v>
      </c>
      <c r="E53" s="17">
        <v>2005</v>
      </c>
      <c r="F53" s="18">
        <v>2020</v>
      </c>
      <c r="G53" s="19">
        <v>2400000</v>
      </c>
      <c r="H53" s="19">
        <v>12000</v>
      </c>
      <c r="I53" s="19"/>
      <c r="J53" s="19">
        <v>3000</v>
      </c>
      <c r="K53" s="318"/>
      <c r="L53" s="318"/>
      <c r="M53" s="321"/>
    </row>
    <row r="54" spans="2:13" s="33" customFormat="1" ht="30">
      <c r="B54" s="35" t="s">
        <v>377</v>
      </c>
      <c r="C54" s="16" t="s">
        <v>378</v>
      </c>
      <c r="D54" s="16" t="s">
        <v>379</v>
      </c>
      <c r="E54" s="17">
        <v>2005</v>
      </c>
      <c r="F54" s="18">
        <v>2020</v>
      </c>
      <c r="G54" s="19">
        <v>475000000</v>
      </c>
      <c r="H54" s="19">
        <v>179000</v>
      </c>
      <c r="I54" s="19"/>
      <c r="J54" s="19">
        <v>86000</v>
      </c>
      <c r="K54" s="318"/>
      <c r="L54" s="318"/>
      <c r="M54" s="321"/>
    </row>
    <row r="55" spans="2:13" s="33" customFormat="1" ht="30">
      <c r="B55" s="35" t="s">
        <v>382</v>
      </c>
      <c r="C55" s="16" t="s">
        <v>383</v>
      </c>
      <c r="D55" s="16" t="s">
        <v>381</v>
      </c>
      <c r="E55" s="17">
        <v>2005</v>
      </c>
      <c r="F55" s="18">
        <v>2020</v>
      </c>
      <c r="G55" s="19">
        <v>30000000</v>
      </c>
      <c r="H55" s="19">
        <v>227000</v>
      </c>
      <c r="I55" s="19"/>
      <c r="J55" s="19">
        <v>110000</v>
      </c>
      <c r="K55" s="318"/>
      <c r="L55" s="318"/>
      <c r="M55" s="321"/>
    </row>
    <row r="56" spans="2:13" s="33" customFormat="1" ht="15">
      <c r="B56" s="35" t="str">
        <f>Traduzione!A83</f>
        <v>Altri servizi</v>
      </c>
      <c r="C56" s="16"/>
      <c r="D56" s="16"/>
      <c r="E56" s="17"/>
      <c r="F56" s="18"/>
      <c r="G56" s="19"/>
      <c r="H56" s="19"/>
      <c r="I56" s="19"/>
      <c r="J56" s="19"/>
      <c r="K56" s="318"/>
      <c r="L56" s="318"/>
      <c r="M56" s="321"/>
    </row>
    <row r="57" spans="2:13" s="33" customFormat="1" ht="30">
      <c r="B57" s="35" t="s">
        <v>375</v>
      </c>
      <c r="C57" s="16" t="s">
        <v>376</v>
      </c>
      <c r="D57" s="16" t="s">
        <v>363</v>
      </c>
      <c r="E57" s="17">
        <v>2005</v>
      </c>
      <c r="F57" s="18">
        <v>2020</v>
      </c>
      <c r="G57" s="19">
        <v>500000</v>
      </c>
      <c r="H57" s="19">
        <v>4000</v>
      </c>
      <c r="I57" s="19"/>
      <c r="J57" s="19">
        <v>2000</v>
      </c>
      <c r="K57" s="318"/>
      <c r="L57" s="318"/>
      <c r="M57" s="321"/>
    </row>
    <row r="58" spans="2:13" s="33" customFormat="1" ht="30">
      <c r="B58" s="35" t="str">
        <f>Traduzione!A84</f>
        <v>Illuminazione pubblica</v>
      </c>
      <c r="C58" s="16" t="s">
        <v>374</v>
      </c>
      <c r="D58" s="16" t="s">
        <v>363</v>
      </c>
      <c r="E58" s="17">
        <v>2005</v>
      </c>
      <c r="F58" s="18">
        <v>2020</v>
      </c>
      <c r="G58" s="19">
        <v>40000000</v>
      </c>
      <c r="H58" s="19">
        <v>130000</v>
      </c>
      <c r="I58" s="19"/>
      <c r="J58" s="19">
        <v>63000</v>
      </c>
      <c r="K58" s="318"/>
      <c r="L58" s="318"/>
      <c r="M58" s="321"/>
    </row>
    <row r="59" spans="2:13" s="33" customFormat="1" ht="7.5" customHeight="1" hidden="1">
      <c r="B59" s="35"/>
      <c r="C59" s="16"/>
      <c r="D59" s="16"/>
      <c r="E59" s="17"/>
      <c r="F59" s="18"/>
      <c r="G59" s="19"/>
      <c r="H59" s="19"/>
      <c r="I59" s="19"/>
      <c r="J59" s="19"/>
      <c r="K59" s="319"/>
      <c r="L59" s="319"/>
      <c r="M59" s="322"/>
    </row>
    <row r="60" spans="2:13" s="33" customFormat="1" ht="15">
      <c r="B60" s="206" t="str">
        <f>Traduzione!A85</f>
        <v>TRASPORTI</v>
      </c>
      <c r="C60" s="207"/>
      <c r="D60" s="207"/>
      <c r="E60" s="208"/>
      <c r="F60" s="208"/>
      <c r="G60" s="209"/>
      <c r="H60" s="209"/>
      <c r="I60" s="209"/>
      <c r="J60" s="209"/>
      <c r="K60" s="209"/>
      <c r="L60" s="209"/>
      <c r="M60" s="209"/>
    </row>
    <row r="61" spans="2:13" s="33" customFormat="1" ht="45" hidden="1">
      <c r="B61" s="35" t="str">
        <f>Traduzione!A86</f>
        <v>Trasporto di passeggeri su strada e altri servizi di trasporto passeggeri su strada (taxi, turismo, scuolabus, ecc)</v>
      </c>
      <c r="C61" s="16"/>
      <c r="D61" s="16"/>
      <c r="E61" s="17"/>
      <c r="F61" s="18"/>
      <c r="G61" s="19"/>
      <c r="H61" s="19"/>
      <c r="I61" s="19"/>
      <c r="J61" s="19"/>
      <c r="K61" s="317">
        <f>SUM(H61:H70)</f>
        <v>1264500</v>
      </c>
      <c r="L61" s="317">
        <f>SUM(I61:I70)</f>
        <v>0</v>
      </c>
      <c r="M61" s="320">
        <f>SUM(J61:J70)</f>
        <v>455500</v>
      </c>
    </row>
    <row r="62" spans="2:13" s="33" customFormat="1" ht="51.75" customHeight="1">
      <c r="B62" s="307" t="s">
        <v>395</v>
      </c>
      <c r="C62" s="310" t="s">
        <v>396</v>
      </c>
      <c r="D62" s="310" t="s">
        <v>363</v>
      </c>
      <c r="E62" s="314">
        <v>2005</v>
      </c>
      <c r="F62" s="315">
        <v>2020</v>
      </c>
      <c r="G62" s="305">
        <v>14000000</v>
      </c>
      <c r="H62" s="305">
        <v>140000</v>
      </c>
      <c r="I62" s="305"/>
      <c r="J62" s="305">
        <v>24000</v>
      </c>
      <c r="K62" s="318"/>
      <c r="L62" s="318"/>
      <c r="M62" s="321"/>
    </row>
    <row r="63" spans="2:13" s="33" customFormat="1" ht="15">
      <c r="B63" s="316"/>
      <c r="C63" s="311"/>
      <c r="D63" s="311"/>
      <c r="E63" s="306"/>
      <c r="F63" s="306"/>
      <c r="G63" s="306"/>
      <c r="H63" s="306"/>
      <c r="I63" s="306"/>
      <c r="J63" s="306"/>
      <c r="K63" s="318"/>
      <c r="L63" s="318"/>
      <c r="M63" s="321"/>
    </row>
    <row r="64" spans="2:13" s="33" customFormat="1" ht="69.75" customHeight="1">
      <c r="B64" s="316"/>
      <c r="C64" s="16" t="s">
        <v>398</v>
      </c>
      <c r="D64" s="16" t="s">
        <v>363</v>
      </c>
      <c r="E64" s="17">
        <v>2005</v>
      </c>
      <c r="F64" s="18">
        <v>2020</v>
      </c>
      <c r="G64" s="19">
        <v>1500000</v>
      </c>
      <c r="H64" s="19">
        <v>500</v>
      </c>
      <c r="I64" s="19"/>
      <c r="J64" s="19">
        <v>500</v>
      </c>
      <c r="K64" s="318"/>
      <c r="L64" s="318"/>
      <c r="M64" s="321"/>
    </row>
    <row r="65" spans="2:13" s="33" customFormat="1" ht="45" customHeight="1">
      <c r="B65" s="313"/>
      <c r="C65" s="16" t="s">
        <v>397</v>
      </c>
      <c r="D65" s="16" t="s">
        <v>379</v>
      </c>
      <c r="E65" s="17">
        <v>2005</v>
      </c>
      <c r="F65" s="18">
        <v>2020</v>
      </c>
      <c r="G65" s="19">
        <v>12000000</v>
      </c>
      <c r="H65" s="19">
        <v>50000</v>
      </c>
      <c r="I65" s="19"/>
      <c r="J65" s="19">
        <v>10000</v>
      </c>
      <c r="K65" s="318"/>
      <c r="L65" s="318"/>
      <c r="M65" s="321"/>
    </row>
    <row r="66" spans="2:13" s="33" customFormat="1" ht="50.25" customHeight="1">
      <c r="B66" s="35" t="s">
        <v>409</v>
      </c>
      <c r="C66" s="16" t="s">
        <v>410</v>
      </c>
      <c r="D66" s="16" t="s">
        <v>379</v>
      </c>
      <c r="E66" s="17">
        <v>2005</v>
      </c>
      <c r="F66" s="18">
        <v>2020</v>
      </c>
      <c r="G66" s="19">
        <v>3000000</v>
      </c>
      <c r="H66" s="19">
        <v>50000</v>
      </c>
      <c r="I66" s="19"/>
      <c r="J66" s="19">
        <v>18000</v>
      </c>
      <c r="K66" s="318"/>
      <c r="L66" s="318"/>
      <c r="M66" s="321"/>
    </row>
    <row r="67" spans="2:13" s="33" customFormat="1" ht="30" hidden="1">
      <c r="B67" s="35" t="str">
        <f>Traduzione!A87</f>
        <v>Trasporto di merci su strada e servizi di trasloco</v>
      </c>
      <c r="C67" s="16"/>
      <c r="D67" s="16"/>
      <c r="E67" s="17"/>
      <c r="F67" s="18"/>
      <c r="G67" s="19"/>
      <c r="H67" s="19"/>
      <c r="I67" s="19"/>
      <c r="J67" s="19"/>
      <c r="K67" s="318"/>
      <c r="L67" s="318"/>
      <c r="M67" s="321"/>
    </row>
    <row r="68" spans="2:13" s="33" customFormat="1" ht="45">
      <c r="B68" s="35" t="str">
        <f>Traduzione!A88</f>
        <v>Altra flotta per il servizio pubblico e privato</v>
      </c>
      <c r="C68" s="16" t="s">
        <v>407</v>
      </c>
      <c r="D68" s="16" t="s">
        <v>408</v>
      </c>
      <c r="E68" s="17">
        <v>2005</v>
      </c>
      <c r="F68" s="18">
        <v>2020</v>
      </c>
      <c r="G68" s="19">
        <v>10000000</v>
      </c>
      <c r="H68" s="19">
        <v>23000</v>
      </c>
      <c r="I68" s="19"/>
      <c r="J68" s="19">
        <v>3000</v>
      </c>
      <c r="K68" s="318"/>
      <c r="L68" s="318"/>
      <c r="M68" s="321"/>
    </row>
    <row r="69" spans="2:13" s="33" customFormat="1" ht="34.5" customHeight="1">
      <c r="B69" s="307" t="str">
        <f>Traduzione!A89</f>
        <v>Trasporto privato</v>
      </c>
      <c r="C69" s="16" t="s">
        <v>403</v>
      </c>
      <c r="D69" s="16" t="s">
        <v>404</v>
      </c>
      <c r="E69" s="17">
        <v>2015</v>
      </c>
      <c r="F69" s="18">
        <v>2020</v>
      </c>
      <c r="G69" s="19">
        <v>32000000</v>
      </c>
      <c r="H69" s="19">
        <v>1000000</v>
      </c>
      <c r="I69" s="19"/>
      <c r="J69" s="19">
        <v>400000</v>
      </c>
      <c r="K69" s="318"/>
      <c r="L69" s="318"/>
      <c r="M69" s="321"/>
    </row>
    <row r="70" spans="2:13" s="33" customFormat="1" ht="14.25" customHeight="1">
      <c r="B70" s="308"/>
      <c r="C70" s="16" t="s">
        <v>405</v>
      </c>
      <c r="D70" s="16" t="s">
        <v>406</v>
      </c>
      <c r="E70" s="17">
        <v>2005</v>
      </c>
      <c r="F70" s="18">
        <v>2020</v>
      </c>
      <c r="G70" s="19">
        <v>5000000</v>
      </c>
      <c r="H70" s="19">
        <v>1000</v>
      </c>
      <c r="I70" s="19"/>
      <c r="J70" s="19"/>
      <c r="K70" s="319"/>
      <c r="L70" s="319"/>
      <c r="M70" s="322"/>
    </row>
    <row r="71" spans="2:13" s="33" customFormat="1" ht="14.25" customHeight="1">
      <c r="B71" s="206" t="str">
        <f>Traduzione!$A$173</f>
        <v>PRODUZIONE ENERGETICA SECONDARIA E FLUSSI ENERGETICI</v>
      </c>
      <c r="C71" s="207"/>
      <c r="D71" s="207"/>
      <c r="E71" s="208"/>
      <c r="F71" s="208"/>
      <c r="G71" s="209"/>
      <c r="H71" s="209"/>
      <c r="I71" s="209"/>
      <c r="J71" s="209"/>
      <c r="K71" s="209"/>
      <c r="L71" s="209"/>
      <c r="M71" s="209"/>
    </row>
    <row r="72" spans="2:13" s="33" customFormat="1" ht="14.25" customHeight="1" hidden="1">
      <c r="B72" s="35" t="str">
        <f>Traduzione!$A$174</f>
        <v>Elettricità (non rinnovabile)</v>
      </c>
      <c r="C72" s="16"/>
      <c r="D72" s="16"/>
      <c r="E72" s="17"/>
      <c r="F72" s="18"/>
      <c r="G72" s="19"/>
      <c r="H72" s="19"/>
      <c r="I72" s="19"/>
      <c r="J72" s="19"/>
      <c r="K72" s="317">
        <f>SUM(H72:H91)</f>
        <v>3811000</v>
      </c>
      <c r="L72" s="317">
        <f>SUM(I72:I91)</f>
        <v>0</v>
      </c>
      <c r="M72" s="320">
        <f>SUM(J72:J91)</f>
        <v>2069000</v>
      </c>
    </row>
    <row r="73" spans="2:13" s="33" customFormat="1" ht="15" hidden="1">
      <c r="B73" s="35" t="str">
        <f>Traduzione!$A$175</f>
        <v>Calore (non rinnovabile)</v>
      </c>
      <c r="C73" s="16"/>
      <c r="D73" s="16"/>
      <c r="E73" s="17"/>
      <c r="F73" s="18"/>
      <c r="G73" s="19"/>
      <c r="H73" s="19"/>
      <c r="I73" s="19"/>
      <c r="J73" s="19"/>
      <c r="K73" s="318"/>
      <c r="L73" s="318"/>
      <c r="M73" s="321"/>
    </row>
    <row r="74" spans="2:13" s="33" customFormat="1" ht="15" hidden="1">
      <c r="B74" s="35" t="str">
        <f>Traduzione!$A$176</f>
        <v>Freddo (non rinnovabile)</v>
      </c>
      <c r="C74" s="16"/>
      <c r="D74" s="16"/>
      <c r="E74" s="17"/>
      <c r="F74" s="18"/>
      <c r="G74" s="19"/>
      <c r="H74" s="19"/>
      <c r="I74" s="19"/>
      <c r="J74" s="19"/>
      <c r="K74" s="318"/>
      <c r="L74" s="318"/>
      <c r="M74" s="321"/>
    </row>
    <row r="75" spans="2:13" s="33" customFormat="1" ht="15">
      <c r="B75" s="35" t="str">
        <f>Traduzione!$A$177</f>
        <v>Idroelettrico</v>
      </c>
      <c r="C75" s="16" t="s">
        <v>411</v>
      </c>
      <c r="D75" s="16" t="s">
        <v>412</v>
      </c>
      <c r="E75" s="17">
        <v>2005</v>
      </c>
      <c r="F75" s="18">
        <v>2020</v>
      </c>
      <c r="G75" s="19">
        <v>2000000</v>
      </c>
      <c r="H75" s="19">
        <v>2000</v>
      </c>
      <c r="I75" s="19"/>
      <c r="J75" s="19">
        <v>700</v>
      </c>
      <c r="K75" s="318"/>
      <c r="L75" s="318"/>
      <c r="M75" s="321"/>
    </row>
    <row r="76" spans="2:13" s="33" customFormat="1" ht="32.25" customHeight="1">
      <c r="B76" s="35" t="str">
        <f>Traduzione!$A$178</f>
        <v>Eolico</v>
      </c>
      <c r="C76" s="16" t="s">
        <v>413</v>
      </c>
      <c r="D76" s="16" t="s">
        <v>414</v>
      </c>
      <c r="E76" s="17">
        <v>2005</v>
      </c>
      <c r="F76" s="18">
        <v>2020</v>
      </c>
      <c r="G76" s="19">
        <v>1108000000</v>
      </c>
      <c r="H76" s="19">
        <v>1884000</v>
      </c>
      <c r="I76" s="19"/>
      <c r="J76" s="19">
        <v>913700</v>
      </c>
      <c r="K76" s="318"/>
      <c r="L76" s="318"/>
      <c r="M76" s="321"/>
    </row>
    <row r="77" spans="2:13" s="33" customFormat="1" ht="45" customHeight="1">
      <c r="B77" s="35" t="str">
        <f>B81</f>
        <v>Sistemi energetici</v>
      </c>
      <c r="C77" s="16" t="s">
        <v>427</v>
      </c>
      <c r="D77" s="16" t="s">
        <v>414</v>
      </c>
      <c r="E77" s="17">
        <v>2005</v>
      </c>
      <c r="F77" s="18">
        <v>2020</v>
      </c>
      <c r="G77" s="19">
        <v>637000</v>
      </c>
      <c r="H77" s="19">
        <v>700000</v>
      </c>
      <c r="I77" s="19"/>
      <c r="J77" s="19">
        <v>339600</v>
      </c>
      <c r="K77" s="318"/>
      <c r="L77" s="318"/>
      <c r="M77" s="321"/>
    </row>
    <row r="78" spans="2:13" s="33" customFormat="1" ht="15" hidden="1">
      <c r="B78" s="35" t="str">
        <f>Traduzione!$A$180</f>
        <v>Geotermico</v>
      </c>
      <c r="C78" s="16"/>
      <c r="D78" s="16"/>
      <c r="E78" s="17"/>
      <c r="F78" s="18"/>
      <c r="G78" s="19"/>
      <c r="H78" s="19"/>
      <c r="I78" s="19"/>
      <c r="J78" s="19"/>
      <c r="K78" s="318"/>
      <c r="L78" s="318"/>
      <c r="M78" s="321"/>
    </row>
    <row r="79" spans="2:13" s="33" customFormat="1" ht="15" hidden="1">
      <c r="B79" s="35" t="str">
        <f>Traduzione!$A$181</f>
        <v>Oceanico</v>
      </c>
      <c r="C79" s="16"/>
      <c r="D79" s="16"/>
      <c r="E79" s="17"/>
      <c r="F79" s="18"/>
      <c r="G79" s="19"/>
      <c r="H79" s="19"/>
      <c r="I79" s="19"/>
      <c r="J79" s="19"/>
      <c r="K79" s="318"/>
      <c r="L79" s="318"/>
      <c r="M79" s="321"/>
    </row>
    <row r="80" spans="2:13" s="33" customFormat="1" ht="15">
      <c r="B80" s="35" t="str">
        <f>Traduzione!$A$182</f>
        <v>Biomassa</v>
      </c>
      <c r="C80" s="16"/>
      <c r="D80" s="16"/>
      <c r="E80" s="17"/>
      <c r="F80" s="18"/>
      <c r="G80" s="19"/>
      <c r="H80" s="19"/>
      <c r="I80" s="19"/>
      <c r="J80" s="19"/>
      <c r="K80" s="318"/>
      <c r="L80" s="318"/>
      <c r="M80" s="321"/>
    </row>
    <row r="81" spans="2:13" s="33" customFormat="1" ht="33" customHeight="1">
      <c r="B81" s="309" t="s">
        <v>425</v>
      </c>
      <c r="C81" s="16" t="s">
        <v>429</v>
      </c>
      <c r="D81" s="16" t="s">
        <v>430</v>
      </c>
      <c r="E81" s="17">
        <v>2005</v>
      </c>
      <c r="F81" s="18">
        <v>2020</v>
      </c>
      <c r="G81" s="19">
        <v>4000000</v>
      </c>
      <c r="H81" s="19">
        <v>80000</v>
      </c>
      <c r="I81" s="19"/>
      <c r="J81" s="19">
        <v>350000</v>
      </c>
      <c r="K81" s="318"/>
      <c r="L81" s="318"/>
      <c r="M81" s="321"/>
    </row>
    <row r="82" spans="2:13" s="33" customFormat="1" ht="57.75" customHeight="1">
      <c r="B82" s="306"/>
      <c r="C82" s="16" t="s">
        <v>426</v>
      </c>
      <c r="D82" s="16" t="s">
        <v>379</v>
      </c>
      <c r="E82" s="17">
        <v>2005</v>
      </c>
      <c r="F82" s="18">
        <v>2020</v>
      </c>
      <c r="G82" s="19">
        <v>1500000</v>
      </c>
      <c r="H82" s="19">
        <v>5000</v>
      </c>
      <c r="I82" s="19"/>
      <c r="J82" s="19">
        <v>200</v>
      </c>
      <c r="K82" s="318"/>
      <c r="L82" s="318"/>
      <c r="M82" s="321"/>
    </row>
    <row r="83" spans="2:13" s="33" customFormat="1" ht="45.75" customHeight="1">
      <c r="B83" s="309" t="str">
        <f>Traduzione!$A$183</f>
        <v>Rifiuti urbani</v>
      </c>
      <c r="C83" s="16" t="s">
        <v>415</v>
      </c>
      <c r="D83" s="16" t="s">
        <v>363</v>
      </c>
      <c r="E83" s="17">
        <v>2005</v>
      </c>
      <c r="F83" s="18">
        <v>2020</v>
      </c>
      <c r="G83" s="19">
        <v>1500000</v>
      </c>
      <c r="H83" s="19">
        <v>1000</v>
      </c>
      <c r="I83" s="19"/>
      <c r="J83" s="19">
        <v>500</v>
      </c>
      <c r="K83" s="318"/>
      <c r="L83" s="318"/>
      <c r="M83" s="321"/>
    </row>
    <row r="84" spans="2:13" s="33" customFormat="1" ht="60.75" customHeight="1">
      <c r="B84" s="306"/>
      <c r="C84" s="16" t="s">
        <v>418</v>
      </c>
      <c r="D84" s="16" t="s">
        <v>419</v>
      </c>
      <c r="E84" s="17">
        <v>2005</v>
      </c>
      <c r="F84" s="18">
        <v>2020</v>
      </c>
      <c r="G84" s="19">
        <v>100000000</v>
      </c>
      <c r="H84" s="19">
        <v>120000</v>
      </c>
      <c r="I84" s="19"/>
      <c r="J84" s="19">
        <v>42000</v>
      </c>
      <c r="K84" s="318"/>
      <c r="L84" s="318"/>
      <c r="M84" s="321"/>
    </row>
    <row r="85" spans="2:13" s="33" customFormat="1" ht="60.75" customHeight="1">
      <c r="B85" s="306"/>
      <c r="C85" s="16" t="s">
        <v>420</v>
      </c>
      <c r="D85" s="16" t="s">
        <v>421</v>
      </c>
      <c r="E85" s="17">
        <v>2005</v>
      </c>
      <c r="F85" s="18">
        <v>2020</v>
      </c>
      <c r="G85" s="19">
        <v>75000000</v>
      </c>
      <c r="H85" s="19">
        <v>454000</v>
      </c>
      <c r="I85" s="19"/>
      <c r="J85" s="19">
        <v>159000</v>
      </c>
      <c r="K85" s="318"/>
      <c r="L85" s="318"/>
      <c r="M85" s="321"/>
    </row>
    <row r="86" spans="2:13" s="33" customFormat="1" ht="15" hidden="1">
      <c r="B86" s="226"/>
      <c r="C86" s="16"/>
      <c r="D86" s="16"/>
      <c r="E86" s="17"/>
      <c r="F86" s="18"/>
      <c r="G86" s="19"/>
      <c r="H86" s="19"/>
      <c r="I86" s="19"/>
      <c r="J86" s="19"/>
      <c r="K86" s="318"/>
      <c r="L86" s="318"/>
      <c r="M86" s="321"/>
    </row>
    <row r="87" spans="2:13" s="33" customFormat="1" ht="15" hidden="1">
      <c r="B87" s="35" t="str">
        <f>Traduzione!$A$184</f>
        <v>Archiviazione</v>
      </c>
      <c r="C87" s="16"/>
      <c r="D87" s="16"/>
      <c r="E87" s="17"/>
      <c r="F87" s="18"/>
      <c r="G87" s="19"/>
      <c r="H87" s="19"/>
      <c r="I87" s="19"/>
      <c r="J87" s="19"/>
      <c r="K87" s="318"/>
      <c r="L87" s="318"/>
      <c r="M87" s="321"/>
    </row>
    <row r="88" spans="2:13" s="33" customFormat="1" ht="15" hidden="1">
      <c r="B88" s="35" t="str">
        <f>Traduzione!$A$185</f>
        <v>connessione esterna</v>
      </c>
      <c r="C88" s="16"/>
      <c r="D88" s="16"/>
      <c r="E88" s="17"/>
      <c r="F88" s="18"/>
      <c r="G88" s="19"/>
      <c r="H88" s="19"/>
      <c r="I88" s="19"/>
      <c r="J88" s="19"/>
      <c r="K88" s="318"/>
      <c r="L88" s="318"/>
      <c r="M88" s="321"/>
    </row>
    <row r="89" spans="2:13" s="33" customFormat="1" ht="66.75" customHeight="1">
      <c r="B89" s="309" t="str">
        <f>Traduzione!$A$186</f>
        <v>Perdite nella distribuzione e autoconsumo</v>
      </c>
      <c r="C89" s="16" t="s">
        <v>428</v>
      </c>
      <c r="D89" s="16" t="s">
        <v>417</v>
      </c>
      <c r="E89" s="17">
        <v>2005</v>
      </c>
      <c r="F89" s="18">
        <v>2020</v>
      </c>
      <c r="G89" s="19">
        <v>348000000</v>
      </c>
      <c r="H89" s="19">
        <v>470000</v>
      </c>
      <c r="I89" s="19"/>
      <c r="J89" s="19">
        <v>228000</v>
      </c>
      <c r="K89" s="318"/>
      <c r="L89" s="318"/>
      <c r="M89" s="321"/>
    </row>
    <row r="90" spans="2:13" s="33" customFormat="1" ht="62.25" customHeight="1">
      <c r="B90" s="306"/>
      <c r="C90" s="16" t="s">
        <v>416</v>
      </c>
      <c r="D90" s="16" t="s">
        <v>417</v>
      </c>
      <c r="E90" s="17">
        <v>2005</v>
      </c>
      <c r="F90" s="18">
        <v>2020</v>
      </c>
      <c r="G90" s="19">
        <v>8000000</v>
      </c>
      <c r="H90" s="19">
        <v>80000</v>
      </c>
      <c r="I90" s="19"/>
      <c r="J90" s="19">
        <v>28000</v>
      </c>
      <c r="K90" s="318"/>
      <c r="L90" s="318"/>
      <c r="M90" s="321"/>
    </row>
    <row r="91" spans="2:13" s="33" customFormat="1" ht="34.5" customHeight="1">
      <c r="B91" s="35" t="s">
        <v>422</v>
      </c>
      <c r="C91" s="16" t="s">
        <v>423</v>
      </c>
      <c r="D91" s="16" t="s">
        <v>424</v>
      </c>
      <c r="E91" s="17">
        <v>2005</v>
      </c>
      <c r="F91" s="18">
        <v>2020</v>
      </c>
      <c r="G91" s="19">
        <v>4000000</v>
      </c>
      <c r="H91" s="19">
        <v>15000</v>
      </c>
      <c r="I91" s="19"/>
      <c r="J91" s="19">
        <v>7300</v>
      </c>
      <c r="K91" s="319"/>
      <c r="L91" s="319"/>
      <c r="M91" s="322"/>
    </row>
    <row r="92" spans="2:13" s="33" customFormat="1" ht="15">
      <c r="B92" s="206" t="str">
        <f>Traduzione!A187</f>
        <v>PIANIFICAZIONE DEL TERRITORIO</v>
      </c>
      <c r="C92" s="207"/>
      <c r="D92" s="207"/>
      <c r="E92" s="208"/>
      <c r="F92" s="208"/>
      <c r="G92" s="209"/>
      <c r="H92" s="209"/>
      <c r="I92" s="209"/>
      <c r="J92" s="209"/>
      <c r="K92" s="209"/>
      <c r="L92" s="209"/>
      <c r="M92" s="209"/>
    </row>
    <row r="93" spans="2:13" s="33" customFormat="1" ht="60">
      <c r="B93" s="35" t="str">
        <f>Traduzione!A188</f>
        <v>Pianificazione strategica regionale e locale</v>
      </c>
      <c r="C93" s="16" t="s">
        <v>394</v>
      </c>
      <c r="D93" s="16" t="s">
        <v>363</v>
      </c>
      <c r="E93" s="17">
        <v>2005</v>
      </c>
      <c r="F93" s="18">
        <v>2020</v>
      </c>
      <c r="G93" s="19">
        <v>7000000</v>
      </c>
      <c r="H93" s="19">
        <v>280000</v>
      </c>
      <c r="I93" s="19"/>
      <c r="J93" s="19">
        <v>47000</v>
      </c>
      <c r="K93" s="317">
        <f>SUM(H93:H98)</f>
        <v>973000</v>
      </c>
      <c r="L93" s="317">
        <f>SUM(I93:I98)</f>
        <v>0</v>
      </c>
      <c r="M93" s="317">
        <f>SUM(J93:J98)</f>
        <v>248000</v>
      </c>
    </row>
    <row r="94" spans="2:13" s="33" customFormat="1" ht="45">
      <c r="B94" s="307" t="str">
        <f>Traduzione!A189</f>
        <v>Pianificazione trasporti e mobilità</v>
      </c>
      <c r="C94" s="16" t="s">
        <v>401</v>
      </c>
      <c r="D94" s="16" t="s">
        <v>402</v>
      </c>
      <c r="E94" s="17">
        <v>2005</v>
      </c>
      <c r="F94" s="18">
        <v>2020</v>
      </c>
      <c r="G94" s="19">
        <v>15000000</v>
      </c>
      <c r="H94" s="19">
        <v>3000</v>
      </c>
      <c r="I94" s="19"/>
      <c r="J94" s="19">
        <v>1000</v>
      </c>
      <c r="K94" s="318"/>
      <c r="L94" s="318"/>
      <c r="M94" s="318"/>
    </row>
    <row r="95" spans="2:13" s="33" customFormat="1" ht="30">
      <c r="B95" s="312"/>
      <c r="C95" s="16" t="s">
        <v>399</v>
      </c>
      <c r="D95" s="16" t="s">
        <v>400</v>
      </c>
      <c r="E95" s="17">
        <v>2005</v>
      </c>
      <c r="F95" s="18">
        <v>2020</v>
      </c>
      <c r="G95" s="19">
        <v>2000000</v>
      </c>
      <c r="H95" s="19">
        <v>690000</v>
      </c>
      <c r="I95" s="19"/>
      <c r="J95" s="19">
        <v>200000</v>
      </c>
      <c r="K95" s="318"/>
      <c r="L95" s="318"/>
      <c r="M95" s="318"/>
    </row>
    <row r="96" spans="2:13" s="33" customFormat="1" ht="30" hidden="1">
      <c r="B96" s="35" t="str">
        <f>Traduzione!A190</f>
        <v>Pianificazione infrastrutture energetiche</v>
      </c>
      <c r="C96" s="16"/>
      <c r="D96" s="16"/>
      <c r="E96" s="17"/>
      <c r="F96" s="18"/>
      <c r="G96" s="19"/>
      <c r="H96" s="19"/>
      <c r="I96" s="19"/>
      <c r="J96" s="19"/>
      <c r="K96" s="318"/>
      <c r="L96" s="318"/>
      <c r="M96" s="318"/>
    </row>
    <row r="97" spans="2:13" s="33" customFormat="1" ht="30" hidden="1">
      <c r="B97" s="35" t="str">
        <f>Traduzione!A191</f>
        <v>Pianificazione delle energie rinnovabili del territorio</v>
      </c>
      <c r="C97" s="16"/>
      <c r="D97" s="16"/>
      <c r="E97" s="17"/>
      <c r="F97" s="18"/>
      <c r="G97" s="19"/>
      <c r="H97" s="19"/>
      <c r="I97" s="19"/>
      <c r="J97" s="19"/>
      <c r="K97" s="318"/>
      <c r="L97" s="318"/>
      <c r="M97" s="318"/>
    </row>
    <row r="98" spans="2:13" s="33" customFormat="1" ht="7.5" customHeight="1" hidden="1">
      <c r="B98" s="35"/>
      <c r="C98" s="16"/>
      <c r="D98" s="16"/>
      <c r="E98" s="17"/>
      <c r="F98" s="18"/>
      <c r="G98" s="19"/>
      <c r="H98" s="19"/>
      <c r="I98" s="19"/>
      <c r="J98" s="19"/>
      <c r="K98" s="319"/>
      <c r="L98" s="319"/>
      <c r="M98" s="319"/>
    </row>
    <row r="99" spans="2:13" s="33" customFormat="1" ht="15" hidden="1">
      <c r="B99" s="206" t="str">
        <f>Traduzione!A192</f>
        <v>APPALTI PUBBLICI DI PRODOTTI E SERVIZI</v>
      </c>
      <c r="C99" s="207"/>
      <c r="D99" s="207"/>
      <c r="E99" s="208"/>
      <c r="F99" s="208"/>
      <c r="G99" s="209"/>
      <c r="H99" s="209"/>
      <c r="I99" s="209"/>
      <c r="J99" s="209"/>
      <c r="K99" s="209"/>
      <c r="L99" s="209"/>
      <c r="M99" s="209"/>
    </row>
    <row r="100" spans="2:13" s="33" customFormat="1" ht="30" hidden="1">
      <c r="B100" s="35" t="str">
        <f>Traduzione!A193</f>
        <v>Requisiti/standard di efficienza energetica</v>
      </c>
      <c r="C100" s="16"/>
      <c r="D100" s="16"/>
      <c r="E100" s="17"/>
      <c r="F100" s="18"/>
      <c r="G100" s="19"/>
      <c r="H100" s="19"/>
      <c r="I100" s="19"/>
      <c r="J100" s="19"/>
      <c r="K100" s="317">
        <f>SUM(H100:H102)</f>
        <v>0</v>
      </c>
      <c r="L100" s="317">
        <f>SUM(I100:I102)</f>
        <v>0</v>
      </c>
      <c r="M100" s="317">
        <f>SUM(J100:J102)</f>
        <v>0</v>
      </c>
    </row>
    <row r="101" spans="2:13" s="33" customFormat="1" ht="15" hidden="1">
      <c r="B101" s="35" t="str">
        <f>Traduzione!A194</f>
        <v>requisiti/standard energie rinnovabili</v>
      </c>
      <c r="C101" s="16"/>
      <c r="D101" s="16"/>
      <c r="E101" s="17"/>
      <c r="F101" s="18"/>
      <c r="G101" s="19"/>
      <c r="H101" s="19"/>
      <c r="I101" s="19"/>
      <c r="J101" s="19"/>
      <c r="K101" s="318"/>
      <c r="L101" s="318"/>
      <c r="M101" s="318"/>
    </row>
    <row r="102" spans="2:13" s="33" customFormat="1" ht="7.5" customHeight="1" hidden="1">
      <c r="B102" s="35"/>
      <c r="C102" s="16"/>
      <c r="D102" s="16"/>
      <c r="E102" s="17"/>
      <c r="F102" s="18"/>
      <c r="G102" s="19"/>
      <c r="H102" s="19"/>
      <c r="I102" s="19"/>
      <c r="J102" s="19"/>
      <c r="K102" s="319"/>
      <c r="L102" s="319"/>
      <c r="M102" s="319"/>
    </row>
    <row r="103" spans="2:13" s="33" customFormat="1" ht="15">
      <c r="B103" s="206" t="str">
        <f>Traduzione!A195</f>
        <v>CITTADINI E PARTI INTERESSATE</v>
      </c>
      <c r="C103" s="207"/>
      <c r="D103" s="207"/>
      <c r="E103" s="208"/>
      <c r="F103" s="208"/>
      <c r="G103" s="209"/>
      <c r="H103" s="209"/>
      <c r="I103" s="209"/>
      <c r="J103" s="209"/>
      <c r="K103" s="209"/>
      <c r="L103" s="209"/>
      <c r="M103" s="209"/>
    </row>
    <row r="104" spans="2:13" s="33" customFormat="1" ht="51.75" customHeight="1">
      <c r="B104" s="35" t="str">
        <f>Traduzione!A196</f>
        <v>Servizi di consulenza</v>
      </c>
      <c r="C104" s="229" t="s">
        <v>432</v>
      </c>
      <c r="D104" s="16" t="s">
        <v>363</v>
      </c>
      <c r="E104" s="17">
        <v>2005</v>
      </c>
      <c r="F104" s="18">
        <v>2020</v>
      </c>
      <c r="G104" s="19">
        <v>1000000</v>
      </c>
      <c r="H104" s="19">
        <v>15000</v>
      </c>
      <c r="I104" s="19"/>
      <c r="J104" s="19">
        <v>730</v>
      </c>
      <c r="K104" s="317">
        <f>SUM(H104:H112)</f>
        <v>50000</v>
      </c>
      <c r="L104" s="317">
        <f>SUM(I104:I112)</f>
        <v>0</v>
      </c>
      <c r="M104" s="317">
        <f>SUM(J104:J112)</f>
        <v>2430</v>
      </c>
    </row>
    <row r="105" spans="2:13" s="33" customFormat="1" ht="15" hidden="1">
      <c r="B105" s="35" t="str">
        <f>Traduzione!A197</f>
        <v>Sovvenzioni e sostegni finanziari</v>
      </c>
      <c r="C105" s="16"/>
      <c r="D105" s="16"/>
      <c r="E105" s="17"/>
      <c r="F105" s="18"/>
      <c r="G105" s="19"/>
      <c r="H105" s="19"/>
      <c r="I105" s="19"/>
      <c r="J105" s="19"/>
      <c r="K105" s="318"/>
      <c r="L105" s="318"/>
      <c r="M105" s="318"/>
    </row>
    <row r="106" spans="2:13" s="33" customFormat="1" ht="50.25" customHeight="1">
      <c r="B106" s="35" t="str">
        <f>Traduzione!A198</f>
        <v>Consapevolezza e trasmissione</v>
      </c>
      <c r="C106" s="16" t="s">
        <v>431</v>
      </c>
      <c r="D106" s="16" t="s">
        <v>400</v>
      </c>
      <c r="E106" s="17">
        <v>2005</v>
      </c>
      <c r="F106" s="18">
        <v>2020</v>
      </c>
      <c r="G106" s="19">
        <v>1000000</v>
      </c>
      <c r="H106" s="19">
        <v>15000</v>
      </c>
      <c r="I106" s="19"/>
      <c r="J106" s="19">
        <v>730</v>
      </c>
      <c r="K106" s="318"/>
      <c r="L106" s="318"/>
      <c r="M106" s="318"/>
    </row>
    <row r="107" spans="2:13" s="33" customFormat="1" ht="30" customHeight="1">
      <c r="B107" s="307" t="str">
        <f>Traduzione!A199</f>
        <v>Formazione e istruzione</v>
      </c>
      <c r="C107" s="16" t="s">
        <v>433</v>
      </c>
      <c r="D107" s="16" t="s">
        <v>434</v>
      </c>
      <c r="E107" s="17">
        <v>2005</v>
      </c>
      <c r="F107" s="18">
        <v>2020</v>
      </c>
      <c r="G107" s="19">
        <v>2500000</v>
      </c>
      <c r="H107" s="19"/>
      <c r="I107" s="19"/>
      <c r="J107" s="19"/>
      <c r="K107" s="318"/>
      <c r="L107" s="318"/>
      <c r="M107" s="318"/>
    </row>
    <row r="108" spans="2:13" s="33" customFormat="1" ht="30" customHeight="1">
      <c r="B108" s="313"/>
      <c r="C108" s="16" t="s">
        <v>435</v>
      </c>
      <c r="D108" s="16" t="s">
        <v>400</v>
      </c>
      <c r="E108" s="17">
        <v>2005</v>
      </c>
      <c r="F108" s="18">
        <v>2020</v>
      </c>
      <c r="G108" s="19">
        <v>100000</v>
      </c>
      <c r="H108" s="19"/>
      <c r="I108" s="19"/>
      <c r="J108" s="19"/>
      <c r="K108" s="318"/>
      <c r="L108" s="318"/>
      <c r="M108" s="318"/>
    </row>
    <row r="109" spans="2:13" s="33" customFormat="1" ht="54.75" customHeight="1">
      <c r="B109" s="312"/>
      <c r="C109" s="16" t="s">
        <v>436</v>
      </c>
      <c r="D109" s="16" t="s">
        <v>379</v>
      </c>
      <c r="E109" s="17">
        <v>2005</v>
      </c>
      <c r="F109" s="18">
        <v>2020</v>
      </c>
      <c r="G109" s="19">
        <v>500000</v>
      </c>
      <c r="H109" s="19">
        <v>20000</v>
      </c>
      <c r="I109" s="19"/>
      <c r="J109" s="19">
        <v>970</v>
      </c>
      <c r="K109" s="318"/>
      <c r="L109" s="318"/>
      <c r="M109" s="318"/>
    </row>
    <row r="110" spans="2:13" s="33" customFormat="1" ht="15">
      <c r="B110" s="35" t="str">
        <f>Traduzione!A200</f>
        <v>Monitoraggio</v>
      </c>
      <c r="C110" s="16"/>
      <c r="D110" s="16"/>
      <c r="E110" s="17"/>
      <c r="F110" s="18"/>
      <c r="G110" s="19"/>
      <c r="H110" s="19"/>
      <c r="I110" s="19"/>
      <c r="J110" s="19"/>
      <c r="K110" s="318"/>
      <c r="L110" s="318"/>
      <c r="M110" s="318"/>
    </row>
    <row r="111" spans="2:13" s="33" customFormat="1" ht="15">
      <c r="B111" s="35" t="str">
        <f>Traduzione!A201</f>
        <v>Regolamentazione</v>
      </c>
      <c r="C111" s="16"/>
      <c r="D111" s="16"/>
      <c r="E111" s="17"/>
      <c r="F111" s="18"/>
      <c r="G111" s="19"/>
      <c r="H111" s="19"/>
      <c r="I111" s="19"/>
      <c r="J111" s="19"/>
      <c r="K111" s="318"/>
      <c r="L111" s="318"/>
      <c r="M111" s="318"/>
    </row>
    <row r="112" spans="2:13" s="33" customFormat="1" ht="7.5" customHeight="1">
      <c r="B112" s="35"/>
      <c r="C112" s="16"/>
      <c r="D112" s="16"/>
      <c r="E112" s="17"/>
      <c r="F112" s="18"/>
      <c r="G112" s="19"/>
      <c r="H112" s="19"/>
      <c r="I112" s="19"/>
      <c r="J112" s="19"/>
      <c r="K112" s="319"/>
      <c r="L112" s="319"/>
      <c r="M112" s="319"/>
    </row>
    <row r="113" spans="2:13" s="33" customFormat="1" ht="15">
      <c r="B113" s="206" t="str">
        <f>Traduzione!A202</f>
        <v>ALTRI SETTORI (si prega di specificare)</v>
      </c>
      <c r="C113" s="207"/>
      <c r="D113" s="207"/>
      <c r="E113" s="208"/>
      <c r="F113" s="208"/>
      <c r="G113" s="209"/>
      <c r="H113" s="209"/>
      <c r="I113" s="209"/>
      <c r="J113" s="209"/>
      <c r="K113" s="209"/>
      <c r="L113" s="209"/>
      <c r="M113" s="209"/>
    </row>
    <row r="114" spans="2:13" s="33" customFormat="1" ht="30">
      <c r="B114" s="345" t="s">
        <v>437</v>
      </c>
      <c r="C114" s="16" t="s">
        <v>438</v>
      </c>
      <c r="D114" s="16" t="s">
        <v>400</v>
      </c>
      <c r="E114" s="17">
        <v>2005</v>
      </c>
      <c r="F114" s="18">
        <v>2020</v>
      </c>
      <c r="G114" s="19">
        <v>200000</v>
      </c>
      <c r="H114" s="19"/>
      <c r="I114" s="19"/>
      <c r="J114" s="19"/>
      <c r="K114" s="344">
        <f>SUM(H114:H118)</f>
        <v>0</v>
      </c>
      <c r="L114" s="344">
        <f>SUM(I114:I118)</f>
        <v>0</v>
      </c>
      <c r="M114" s="344">
        <f>SUM(J114:J118)</f>
        <v>0</v>
      </c>
    </row>
    <row r="115" spans="2:13" s="33" customFormat="1" ht="15">
      <c r="B115" s="313"/>
      <c r="C115" s="16" t="s">
        <v>439</v>
      </c>
      <c r="D115" s="16" t="s">
        <v>400</v>
      </c>
      <c r="E115" s="17">
        <v>2005</v>
      </c>
      <c r="F115" s="18">
        <v>2020</v>
      </c>
      <c r="G115" s="19">
        <v>400000</v>
      </c>
      <c r="H115" s="19"/>
      <c r="I115" s="19"/>
      <c r="J115" s="19"/>
      <c r="K115" s="344"/>
      <c r="L115" s="344"/>
      <c r="M115" s="344"/>
    </row>
    <row r="116" spans="2:13" s="33" customFormat="1" ht="15">
      <c r="B116" s="313"/>
      <c r="C116" s="16" t="s">
        <v>440</v>
      </c>
      <c r="D116" s="16" t="s">
        <v>400</v>
      </c>
      <c r="E116" s="17">
        <v>2005</v>
      </c>
      <c r="F116" s="18">
        <v>2020</v>
      </c>
      <c r="G116" s="19"/>
      <c r="H116" s="19"/>
      <c r="I116" s="19"/>
      <c r="J116" s="19"/>
      <c r="K116" s="344"/>
      <c r="L116" s="344"/>
      <c r="M116" s="344"/>
    </row>
    <row r="117" spans="2:13" s="33" customFormat="1" ht="30">
      <c r="B117" s="313"/>
      <c r="C117" s="16" t="s">
        <v>441</v>
      </c>
      <c r="D117" s="16" t="s">
        <v>400</v>
      </c>
      <c r="E117" s="17">
        <v>2005</v>
      </c>
      <c r="F117" s="18">
        <v>2020</v>
      </c>
      <c r="G117" s="19"/>
      <c r="H117" s="19"/>
      <c r="I117" s="19"/>
      <c r="J117" s="19"/>
      <c r="K117" s="344"/>
      <c r="L117" s="344"/>
      <c r="M117" s="344"/>
    </row>
    <row r="118" spans="2:13" s="33" customFormat="1" ht="42" customHeight="1">
      <c r="B118" s="312"/>
      <c r="C118" s="16" t="s">
        <v>442</v>
      </c>
      <c r="D118" s="16" t="s">
        <v>400</v>
      </c>
      <c r="E118" s="17">
        <v>2005</v>
      </c>
      <c r="F118" s="18">
        <v>2020</v>
      </c>
      <c r="G118" s="19"/>
      <c r="H118" s="19"/>
      <c r="I118" s="19"/>
      <c r="J118" s="19"/>
      <c r="K118" s="344"/>
      <c r="L118" s="344"/>
      <c r="M118" s="344"/>
    </row>
    <row r="119" spans="2:13" s="33" customFormat="1" ht="15">
      <c r="B119" s="341" t="str">
        <f>Traduzione!A208</f>
        <v>TOTALE</v>
      </c>
      <c r="C119" s="342"/>
      <c r="D119" s="342"/>
      <c r="E119" s="342"/>
      <c r="F119" s="343"/>
      <c r="G119" s="211">
        <f>SUM(G14:G118)</f>
        <v>5631137000</v>
      </c>
      <c r="H119" s="211">
        <f>SUM(H14:H118)</f>
        <v>13670500</v>
      </c>
      <c r="I119" s="211">
        <f>SUM(I14:I118)</f>
        <v>0</v>
      </c>
      <c r="J119" s="211">
        <f>SUM(J14:J118)</f>
        <v>5364030</v>
      </c>
      <c r="K119" s="36">
        <f>K14+K34+K38+K43+K61+K72+K93+K100+K104+K114</f>
        <v>13670500</v>
      </c>
      <c r="L119" s="36">
        <f>L14+L34+L38+L43+L61+L72+L93+L100+L104+L114</f>
        <v>0</v>
      </c>
      <c r="M119" s="36">
        <f>M14+M34+M38+M43+M61+M72+M93+M100+M104+M114</f>
        <v>5364030</v>
      </c>
    </row>
    <row r="120" spans="2:10" ht="17.25" customHeight="1">
      <c r="B120" s="37"/>
      <c r="C120" s="38"/>
      <c r="D120" s="39"/>
      <c r="E120" s="40"/>
      <c r="F120" s="41"/>
      <c r="J120" s="42"/>
    </row>
    <row r="121" spans="1:13" s="106" customFormat="1" ht="36">
      <c r="A121" s="105" t="s">
        <v>761</v>
      </c>
      <c r="B121" s="340" t="str">
        <f>Traduzione!A209</f>
        <v>Sito web</v>
      </c>
      <c r="C121" s="340"/>
      <c r="D121" s="340"/>
      <c r="E121" s="340"/>
      <c r="F121" s="340"/>
      <c r="G121" s="340"/>
      <c r="H121" s="340"/>
      <c r="I121" s="340"/>
      <c r="J121" s="340"/>
      <c r="K121" s="340"/>
      <c r="L121" s="340"/>
      <c r="M121" s="340"/>
    </row>
    <row r="122" spans="1:9" ht="15.75" customHeight="1">
      <c r="A122" s="43"/>
      <c r="C122" s="44" t="str">
        <f>Traduzione!A210</f>
        <v>Link diretto alla pagina web dedicata al ISEAP (se presente)</v>
      </c>
      <c r="D122" s="337"/>
      <c r="E122" s="338"/>
      <c r="F122" s="338"/>
      <c r="G122" s="338"/>
      <c r="H122" s="339"/>
      <c r="I122" s="26"/>
    </row>
    <row r="123" spans="2:10" ht="17.25" customHeight="1">
      <c r="B123" s="37"/>
      <c r="J123" s="42"/>
    </row>
    <row r="124" spans="2:13" ht="12.75" customHeight="1">
      <c r="B124" s="252" t="str">
        <f>Traduzione!$A$211</f>
        <v>ESCLUSIONE DI RESPONSABILITA': La responsabilità per il contenuto di questa pubblicazione è degli autori e non riflette necessariamente l'opinione delle Comunità europee. La Commissione Europea non è responsabile per qualsiasi uso che possa essere fatto delle informazioni ivi contenute.</v>
      </c>
      <c r="C124" s="252"/>
      <c r="D124" s="252"/>
      <c r="E124" s="252"/>
      <c r="F124" s="252"/>
      <c r="G124" s="252"/>
      <c r="H124" s="252"/>
      <c r="I124" s="252"/>
      <c r="J124" s="252"/>
      <c r="K124" s="252"/>
      <c r="L124" s="252"/>
      <c r="M124" s="252"/>
    </row>
    <row r="125" spans="2:13" ht="12.75">
      <c r="B125" s="252"/>
      <c r="C125" s="252"/>
      <c r="D125" s="252"/>
      <c r="E125" s="252"/>
      <c r="F125" s="252"/>
      <c r="G125" s="252"/>
      <c r="H125" s="252"/>
      <c r="I125" s="252"/>
      <c r="J125" s="252"/>
      <c r="K125" s="252"/>
      <c r="L125" s="252"/>
      <c r="M125" s="252"/>
    </row>
    <row r="126" spans="2:13" ht="12.75">
      <c r="B126" s="252"/>
      <c r="C126" s="252"/>
      <c r="D126" s="252"/>
      <c r="E126" s="252"/>
      <c r="F126" s="252"/>
      <c r="G126" s="252"/>
      <c r="H126" s="252"/>
      <c r="I126" s="252"/>
      <c r="J126" s="252"/>
      <c r="K126" s="252"/>
      <c r="L126" s="252"/>
      <c r="M126" s="252"/>
    </row>
  </sheetData>
  <sheetProtection/>
  <mergeCells count="81">
    <mergeCell ref="F21:F29"/>
    <mergeCell ref="G21:G29"/>
    <mergeCell ref="H21:H29"/>
    <mergeCell ref="M38:M41"/>
    <mergeCell ref="K34:K36"/>
    <mergeCell ref="L34:L36"/>
    <mergeCell ref="M34:M36"/>
    <mergeCell ref="B114:B118"/>
    <mergeCell ref="B15:B20"/>
    <mergeCell ref="K38:K41"/>
    <mergeCell ref="L38:L41"/>
    <mergeCell ref="B30:B32"/>
    <mergeCell ref="C21:C29"/>
    <mergeCell ref="D21:D29"/>
    <mergeCell ref="E21:E29"/>
    <mergeCell ref="B21:B22"/>
    <mergeCell ref="B23:B24"/>
    <mergeCell ref="K100:K102"/>
    <mergeCell ref="L100:L102"/>
    <mergeCell ref="M100:M102"/>
    <mergeCell ref="K114:K118"/>
    <mergeCell ref="L114:L118"/>
    <mergeCell ref="M114:M118"/>
    <mergeCell ref="K104:K112"/>
    <mergeCell ref="L104:L112"/>
    <mergeCell ref="M104:M112"/>
    <mergeCell ref="B124:M126"/>
    <mergeCell ref="D122:H122"/>
    <mergeCell ref="B121:M121"/>
    <mergeCell ref="B119:F119"/>
    <mergeCell ref="K14:K32"/>
    <mergeCell ref="L14:L32"/>
    <mergeCell ref="M14:M32"/>
    <mergeCell ref="I21:I29"/>
    <mergeCell ref="J21:J29"/>
    <mergeCell ref="D11:D12"/>
    <mergeCell ref="C11:C12"/>
    <mergeCell ref="B2:C2"/>
    <mergeCell ref="L4:M4"/>
    <mergeCell ref="B10:M10"/>
    <mergeCell ref="B5:M5"/>
    <mergeCell ref="G11:G12"/>
    <mergeCell ref="H11:H12"/>
    <mergeCell ref="G8:J8"/>
    <mergeCell ref="I11:I12"/>
    <mergeCell ref="I62:I63"/>
    <mergeCell ref="J62:J63"/>
    <mergeCell ref="A1:M1"/>
    <mergeCell ref="B6:M6"/>
    <mergeCell ref="B11:B12"/>
    <mergeCell ref="M11:M12"/>
    <mergeCell ref="J11:J12"/>
    <mergeCell ref="K11:K12"/>
    <mergeCell ref="L11:L12"/>
    <mergeCell ref="E11:F11"/>
    <mergeCell ref="M61:M70"/>
    <mergeCell ref="K43:K59"/>
    <mergeCell ref="L43:L59"/>
    <mergeCell ref="M43:M59"/>
    <mergeCell ref="B49:B50"/>
    <mergeCell ref="B62:B65"/>
    <mergeCell ref="L93:L98"/>
    <mergeCell ref="M93:M98"/>
    <mergeCell ref="K72:K91"/>
    <mergeCell ref="L72:L91"/>
    <mergeCell ref="M72:M91"/>
    <mergeCell ref="K93:K98"/>
    <mergeCell ref="K61:K70"/>
    <mergeCell ref="L61:L70"/>
    <mergeCell ref="B83:B85"/>
    <mergeCell ref="C62:C63"/>
    <mergeCell ref="B94:B95"/>
    <mergeCell ref="B107:B109"/>
    <mergeCell ref="B89:B90"/>
    <mergeCell ref="G62:G63"/>
    <mergeCell ref="H62:H63"/>
    <mergeCell ref="B69:B70"/>
    <mergeCell ref="B81:B82"/>
    <mergeCell ref="D62:D63"/>
    <mergeCell ref="E62:E63"/>
    <mergeCell ref="F62:F63"/>
  </mergeCells>
  <printOptions horizontalCentered="1"/>
  <pageMargins left="0.7086614173228347" right="0.7086614173228347" top="0.7480314960629921" bottom="0.7480314960629921" header="0.31496062992125984" footer="0.31496062992125984"/>
  <pageSetup fitToHeight="0" fitToWidth="1" horizontalDpi="300" verticalDpi="300" orientation="landscape" paperSize="8"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Proprietario</dc:creator>
  <cp:keywords/>
  <dc:description/>
  <cp:lastModifiedBy>Gianni Rassu</cp:lastModifiedBy>
  <cp:lastPrinted>2012-05-11T08:14:20Z</cp:lastPrinted>
  <dcterms:created xsi:type="dcterms:W3CDTF">2011-03-07T15:38:06Z</dcterms:created>
  <dcterms:modified xsi:type="dcterms:W3CDTF">2012-05-11T10:08:59Z</dcterms:modified>
  <cp:category/>
  <cp:version/>
  <cp:contentType/>
  <cp:contentStatus/>
</cp:coreProperties>
</file>